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JOINT\Vacancies\Sandbach\"/>
    </mc:Choice>
  </mc:AlternateContent>
  <xr:revisionPtr revIDLastSave="0" documentId="8_{9A899120-8841-4AC6-AFB2-232EABB789B1}" xr6:coauthVersionLast="41" xr6:coauthVersionMax="41" xr10:uidLastSave="{00000000-0000-0000-0000-000000000000}"/>
  <bookViews>
    <workbookView xWindow="-120" yWindow="-120" windowWidth="25440" windowHeight="15390" tabRatio="689" xr2:uid="{00000000-000D-0000-FFFF-FFFF00000000}"/>
  </bookViews>
  <sheets>
    <sheet name="2018 INCOME AND EXPENSES" sheetId="1" r:id="rId1"/>
    <sheet name="2018 SUMMARY AND BALANCE SHEET" sheetId="2" r:id="rId2"/>
    <sheet name="2018 RESERVE RECONCILIATION" sheetId="4" r:id="rId3"/>
    <sheet name="Magazine article" sheetId="3" r:id="rId4"/>
  </sheets>
  <definedNames>
    <definedName name="_xlnm.Print_Area" localSheetId="0">'2018 INCOME AND EXPENSES'!$A$1:$S$107</definedName>
    <definedName name="_xlnm.Print_Area" localSheetId="2">'2018 RESERVE RECONCILIATION'!$A$1:$P$26</definedName>
    <definedName name="_xlnm.Print_Area" localSheetId="1">'2018 SUMMARY AND BALANCE SHEET'!$A$1:$M$28</definedName>
    <definedName name="_xlnm.Print_Area" localSheetId="3">'Magazine article'!$A$1:$O$52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3" l="1"/>
  <c r="A47" i="3"/>
  <c r="F41" i="3"/>
  <c r="F49" i="3" s="1"/>
  <c r="A41" i="3"/>
  <c r="A49" i="3" s="1"/>
  <c r="F39" i="3"/>
  <c r="F28" i="3"/>
  <c r="F24" i="3"/>
  <c r="F22" i="3"/>
  <c r="A22" i="3"/>
  <c r="A28" i="3" s="1"/>
  <c r="F20" i="3"/>
  <c r="A17" i="3"/>
  <c r="A30" i="3" s="1"/>
  <c r="F16" i="3"/>
  <c r="A12" i="3"/>
  <c r="F9" i="3"/>
  <c r="F8" i="3"/>
  <c r="F12" i="3" s="1"/>
  <c r="F17" i="3" s="1"/>
  <c r="F30" i="3" s="1"/>
  <c r="F51" i="3" s="1"/>
  <c r="H22" i="4"/>
  <c r="F22" i="4"/>
  <c r="D22" i="4"/>
  <c r="J20" i="4"/>
  <c r="J19" i="4"/>
  <c r="J18" i="4"/>
  <c r="J22" i="4" s="1"/>
  <c r="J15" i="4"/>
  <c r="J16" i="4" s="1"/>
  <c r="J14" i="4"/>
  <c r="H14" i="4"/>
  <c r="H16" i="4" s="1"/>
  <c r="F14" i="4"/>
  <c r="F16" i="4" s="1"/>
  <c r="D14" i="4"/>
  <c r="D16" i="4" s="1"/>
  <c r="A25" i="2"/>
  <c r="L22" i="2"/>
  <c r="L25" i="2" s="1"/>
  <c r="J22" i="2"/>
  <c r="J18" i="2"/>
  <c r="L18" i="2" s="1"/>
  <c r="L14" i="2"/>
  <c r="J14" i="2"/>
  <c r="J25" i="2" s="1"/>
  <c r="I104" i="1"/>
  <c r="H104" i="1"/>
  <c r="A104" i="1"/>
  <c r="I97" i="1"/>
  <c r="H94" i="1"/>
  <c r="I94" i="1" s="1"/>
  <c r="A94" i="1"/>
  <c r="H86" i="1"/>
  <c r="I86" i="1" s="1"/>
  <c r="A86" i="1"/>
  <c r="Q81" i="1"/>
  <c r="Q80" i="1"/>
  <c r="H77" i="1"/>
  <c r="I77" i="1" s="1"/>
  <c r="A77" i="1"/>
  <c r="A98" i="1" s="1"/>
  <c r="A106" i="1" s="1"/>
  <c r="Q71" i="1"/>
  <c r="I55" i="1"/>
  <c r="I53" i="1"/>
  <c r="I47" i="1"/>
  <c r="H47" i="1"/>
  <c r="K46" i="1"/>
  <c r="A46" i="1"/>
  <c r="A47" i="1" s="1"/>
  <c r="Q42" i="1"/>
  <c r="Q45" i="1" s="1"/>
  <c r="Q47" i="1" s="1"/>
  <c r="K42" i="1"/>
  <c r="I37" i="1"/>
  <c r="I36" i="1"/>
  <c r="I34" i="1"/>
  <c r="I38" i="1" s="1"/>
  <c r="H34" i="1"/>
  <c r="A34" i="1"/>
  <c r="A26" i="1"/>
  <c r="Q25" i="1"/>
  <c r="K25" i="1"/>
  <c r="H25" i="1"/>
  <c r="I26" i="1" s="1"/>
  <c r="Q19" i="1"/>
  <c r="I17" i="1"/>
  <c r="A17" i="1"/>
  <c r="A38" i="1" s="1"/>
  <c r="Q16" i="1"/>
  <c r="Q27" i="1" s="1"/>
  <c r="K16" i="1"/>
  <c r="K27" i="1" s="1"/>
  <c r="H15" i="1"/>
  <c r="H17" i="1" s="1"/>
  <c r="A51" i="3" l="1"/>
  <c r="I49" i="1"/>
  <c r="A49" i="1"/>
  <c r="I98" i="1"/>
  <c r="I106" i="1" s="1"/>
  <c r="H26" i="1"/>
  <c r="I51" i="1" l="1"/>
</calcChain>
</file>

<file path=xl/sharedStrings.xml><?xml version="1.0" encoding="utf-8"?>
<sst xmlns="http://schemas.openxmlformats.org/spreadsheetml/2006/main" count="213" uniqueCount="186">
  <si>
    <t>Services</t>
  </si>
  <si>
    <t>Sunday Service plate collections</t>
  </si>
  <si>
    <t xml:space="preserve">Other services - </t>
  </si>
  <si>
    <t>Baptisms</t>
  </si>
  <si>
    <t>Funerals</t>
  </si>
  <si>
    <t>Weddings</t>
  </si>
  <si>
    <t>General</t>
  </si>
  <si>
    <t>Donations -</t>
  </si>
  <si>
    <t>Thursday Teas</t>
  </si>
  <si>
    <t>Memorials</t>
  </si>
  <si>
    <t xml:space="preserve">Interest - </t>
  </si>
  <si>
    <t xml:space="preserve">Fund Raising - </t>
  </si>
  <si>
    <t>Other - Non Routine</t>
  </si>
  <si>
    <t>Town Council Grant</t>
  </si>
  <si>
    <t>Legacies</t>
  </si>
  <si>
    <t>Ministry and Services</t>
  </si>
  <si>
    <t>Clergy Expenses</t>
  </si>
  <si>
    <t>Deputy clergy</t>
  </si>
  <si>
    <t>Sunday Service expenses</t>
  </si>
  <si>
    <t>Organist Honorarium</t>
  </si>
  <si>
    <t>Other Ministry expenses</t>
  </si>
  <si>
    <t>Church Upkeep</t>
  </si>
  <si>
    <t>Heating of Church</t>
  </si>
  <si>
    <t>Church -</t>
  </si>
  <si>
    <t>Insurance premium</t>
  </si>
  <si>
    <t>General Expenses</t>
  </si>
  <si>
    <t>Other Non-Routine</t>
  </si>
  <si>
    <t>Projects -</t>
  </si>
  <si>
    <t>GENERAL</t>
  </si>
  <si>
    <t>HALL</t>
  </si>
  <si>
    <t>BANK ACCOUNT</t>
  </si>
  <si>
    <t>CBF DEPOSIT ACCOUNT</t>
  </si>
  <si>
    <t>TOTAL</t>
  </si>
  <si>
    <t>Autumn/Winter Fair</t>
  </si>
  <si>
    <t>CBF INVESTMENT FUND</t>
  </si>
  <si>
    <t>Photocopying</t>
  </si>
  <si>
    <t>CBF Dividends</t>
  </si>
  <si>
    <t>Spring Festival</t>
  </si>
  <si>
    <t>Vicarage rates etc. and repair costs</t>
  </si>
  <si>
    <t>Less cheques not yet presented</t>
  </si>
  <si>
    <t>General upkeep</t>
  </si>
  <si>
    <t xml:space="preserve">Sundry payments </t>
  </si>
  <si>
    <t xml:space="preserve">         See note 2</t>
  </si>
  <si>
    <t xml:space="preserve">        See note 3</t>
  </si>
  <si>
    <t xml:space="preserve">PCC fees net of payments                      </t>
  </si>
  <si>
    <t>Expenses</t>
  </si>
  <si>
    <t>Repairs</t>
  </si>
  <si>
    <t xml:space="preserve">Church Hall Surplus  </t>
  </si>
  <si>
    <t xml:space="preserve">Church Hall Deficit  </t>
  </si>
  <si>
    <t xml:space="preserve">Church Magazine Surplus </t>
  </si>
  <si>
    <t>Organ repair</t>
  </si>
  <si>
    <t>See note 1</t>
  </si>
  <si>
    <t>Donations</t>
  </si>
  <si>
    <t>See note 12</t>
  </si>
  <si>
    <t>Takings for the Year</t>
  </si>
  <si>
    <t>Costs in securing the takings</t>
  </si>
  <si>
    <t>Surplus spent as follows:-</t>
  </si>
  <si>
    <t>Interest</t>
  </si>
  <si>
    <t xml:space="preserve">Miscellaneous </t>
  </si>
  <si>
    <t>Tax rebate on Gift aid collections</t>
  </si>
  <si>
    <t>TOTAL EXPENSES</t>
  </si>
  <si>
    <t>TOTAL RECEIPTS</t>
  </si>
  <si>
    <t>ST MARY'S CHURCH ANNUAL ACCOUNTS</t>
  </si>
  <si>
    <t>Other fundraising</t>
  </si>
  <si>
    <t>CBF Investment Fund</t>
  </si>
  <si>
    <t>Difference</t>
  </si>
  <si>
    <t>Church Magazine loss</t>
  </si>
  <si>
    <t>General Church Fund Raising and Appeals</t>
  </si>
  <si>
    <t>Specific non general church Income</t>
  </si>
  <si>
    <t>Investment value increase</t>
  </si>
  <si>
    <t xml:space="preserve">Parish Share </t>
  </si>
  <si>
    <t>General administration</t>
  </si>
  <si>
    <t>Specific non general church expenses</t>
  </si>
  <si>
    <t>Total Income</t>
  </si>
  <si>
    <t>Total expenses</t>
  </si>
  <si>
    <t>Surplus/deficit on Church Hall</t>
  </si>
  <si>
    <t>Inc. Brownies</t>
  </si>
  <si>
    <t>Church use</t>
  </si>
  <si>
    <t xml:space="preserve">See note 4 </t>
  </si>
  <si>
    <r>
      <t>Projects</t>
    </r>
    <r>
      <rPr>
        <sz val="10"/>
        <color indexed="10"/>
        <rFont val="Arial"/>
        <family val="2"/>
      </rPr>
      <t xml:space="preserve"> </t>
    </r>
  </si>
  <si>
    <t>P &amp; L SURPLUS/-DEFICIT</t>
  </si>
  <si>
    <t>CBF Deposit A/C</t>
  </si>
  <si>
    <t>CBF Reserve</t>
  </si>
  <si>
    <r>
      <t xml:space="preserve">General Church   </t>
    </r>
    <r>
      <rPr>
        <sz val="12"/>
        <rFont val="Arial"/>
        <family val="2"/>
      </rPr>
      <t xml:space="preserve"> Barclays Bank - current </t>
    </r>
  </si>
  <si>
    <r>
      <t xml:space="preserve">Church Hall      </t>
    </r>
    <r>
      <rPr>
        <sz val="12"/>
        <rFont val="Arial"/>
        <family val="2"/>
      </rPr>
      <t>Barclays Bank - current</t>
    </r>
  </si>
  <si>
    <t>Investment value decrease</t>
  </si>
  <si>
    <t xml:space="preserve">Charity Payments </t>
  </si>
  <si>
    <t xml:space="preserve">St Mary's church </t>
  </si>
  <si>
    <t>See note 7</t>
  </si>
  <si>
    <t>See supp. Account</t>
  </si>
  <si>
    <t xml:space="preserve">Church Hall Rental for Church use </t>
  </si>
  <si>
    <t>Other Services</t>
  </si>
  <si>
    <t xml:space="preserve">See note 5 </t>
  </si>
  <si>
    <t>See note 6</t>
  </si>
  <si>
    <t>U3A</t>
  </si>
  <si>
    <t>See note 9</t>
  </si>
  <si>
    <t xml:space="preserve">See note 8 </t>
  </si>
  <si>
    <t>See note 10 and supp. Account</t>
  </si>
  <si>
    <t>See note 13</t>
  </si>
  <si>
    <t>See note 11 and supp. account</t>
  </si>
  <si>
    <t>RENTAL INCOME</t>
  </si>
  <si>
    <t>Thursday Teas &amp; St. Johns</t>
  </si>
  <si>
    <t xml:space="preserve">See note 14 </t>
  </si>
  <si>
    <t>Charity donations</t>
  </si>
  <si>
    <t>RESERVES   RECONCILIATION</t>
  </si>
  <si>
    <t>Sunday services collections</t>
  </si>
  <si>
    <t>Other services</t>
  </si>
  <si>
    <t>Gift Aid tax Repayment</t>
  </si>
  <si>
    <t>PCC Fees</t>
  </si>
  <si>
    <t>Fundraising</t>
  </si>
  <si>
    <t xml:space="preserve">Other Income </t>
  </si>
  <si>
    <t>INCOME RECEIVED</t>
  </si>
  <si>
    <t>EXPENSES INCURRED</t>
  </si>
  <si>
    <t>Ministry  costs</t>
  </si>
  <si>
    <t>Parish share</t>
  </si>
  <si>
    <t>Church Insurance</t>
  </si>
  <si>
    <t>Administration</t>
  </si>
  <si>
    <t>RESULT FOR THE YEAR</t>
  </si>
  <si>
    <t>ST MARY'S CHURCH</t>
  </si>
  <si>
    <r>
      <t>OTHER</t>
    </r>
    <r>
      <rPr>
        <b/>
        <sz val="10"/>
        <rFont val="Arial"/>
        <family val="2"/>
      </rPr>
      <t xml:space="preserve"> SPECFIC PROJECT RESULTS</t>
    </r>
  </si>
  <si>
    <t>DONATIONS RECEIVED</t>
  </si>
  <si>
    <t>LEGACIES</t>
  </si>
  <si>
    <t>CHURCH ROOF</t>
  </si>
  <si>
    <t>PROJECT</t>
  </si>
  <si>
    <r>
      <t xml:space="preserve">Church Project    </t>
    </r>
    <r>
      <rPr>
        <sz val="12"/>
        <rFont val="Arial"/>
        <family val="2"/>
      </rPr>
      <t xml:space="preserve">      CBF Reserve</t>
    </r>
  </si>
  <si>
    <t>Gift Aid Collections paid by SO</t>
  </si>
  <si>
    <t>Electricity Costs</t>
  </si>
  <si>
    <t>Cash B/F</t>
  </si>
  <si>
    <t>Project Spend Church</t>
  </si>
  <si>
    <t>Project Spend Hall</t>
  </si>
  <si>
    <t>Operating Surplus Hall</t>
  </si>
  <si>
    <t>Operating Surplus Church</t>
  </si>
  <si>
    <t>OVERALL RESULT FOR THE YEAR</t>
  </si>
  <si>
    <t>Charity Collections</t>
  </si>
  <si>
    <t>Charity Payments</t>
  </si>
  <si>
    <t>CHURCH PROJECTS</t>
  </si>
  <si>
    <t>HALL PROJECTS</t>
  </si>
  <si>
    <t>HALL SURPLUS</t>
  </si>
  <si>
    <t>VAT Refund</t>
  </si>
  <si>
    <t xml:space="preserve">           PROFIT FOR THE YEAR</t>
  </si>
  <si>
    <t>Operating Gain</t>
  </si>
  <si>
    <t>Thursday Teas cash balance as at 31 December</t>
  </si>
  <si>
    <t xml:space="preserve">                            CBF Reserve</t>
  </si>
  <si>
    <t>ENGLISH HERITAGE GRANT</t>
  </si>
  <si>
    <t>Projects</t>
  </si>
  <si>
    <t>Animal Rescue</t>
  </si>
  <si>
    <t>Crib Figure Donations</t>
  </si>
  <si>
    <t>Income</t>
  </si>
  <si>
    <t>Crib Figures: Supplier</t>
  </si>
  <si>
    <t>PROJECT DONATIONS</t>
  </si>
  <si>
    <t>CHURCH ROOF APPEAL/VAT REFUND</t>
  </si>
  <si>
    <t>31.12. 2017</t>
  </si>
  <si>
    <t>31.12.2017</t>
  </si>
  <si>
    <t>Verger/Cleaner</t>
  </si>
  <si>
    <t>Church Roof expenses</t>
  </si>
  <si>
    <t>Path Upgrade</t>
  </si>
  <si>
    <t>Organ Fund</t>
  </si>
  <si>
    <t>Church Path Upgrade</t>
  </si>
  <si>
    <t>Churchyard Equipment</t>
  </si>
  <si>
    <t>31.12. 2018</t>
  </si>
  <si>
    <r>
      <t xml:space="preserve">                     PAYMENTS </t>
    </r>
    <r>
      <rPr>
        <b/>
        <sz val="14"/>
        <rFont val="Arial"/>
        <family val="2"/>
      </rPr>
      <t>- Year to 31 December 2018</t>
    </r>
  </si>
  <si>
    <t>31.12.2018</t>
  </si>
  <si>
    <r>
      <t>Church Hall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Supplementary Account 31 December 2018</t>
    </r>
  </si>
  <si>
    <r>
      <t>The Thursday Teas Group</t>
    </r>
    <r>
      <rPr>
        <b/>
        <sz val="10"/>
        <rFont val="Arial"/>
        <family val="2"/>
      </rPr>
      <t xml:space="preserve">  </t>
    </r>
    <r>
      <rPr>
        <b/>
        <sz val="12"/>
        <rFont val="Arial"/>
        <family val="2"/>
      </rPr>
      <t>Supplementary Account 31 December 2018</t>
    </r>
  </si>
  <si>
    <t>Supplementary Account 31 December 2018</t>
  </si>
  <si>
    <t xml:space="preserve">    ACCOUNTS TO 31 DECEMBER 2018</t>
  </si>
  <si>
    <t>STATEMENT OF ASSETS  [BALANCE SHEET]  AS AT  31 DECEMBER 2018</t>
  </si>
  <si>
    <t>ACCOUNTS TO 31 DECEMBER 2018</t>
  </si>
  <si>
    <t>BALANCE  01 JANUARY  2018</t>
  </si>
  <si>
    <t>BALANCE  31 DECEMBER  2018</t>
  </si>
  <si>
    <t>STATEMENT OF THE CHURCH'S ACCOUNTS 31 DECEMBER 2018</t>
  </si>
  <si>
    <t>Organ Appeal</t>
  </si>
  <si>
    <r>
      <t xml:space="preserve">                     RECEIPTS </t>
    </r>
    <r>
      <rPr>
        <b/>
        <sz val="12"/>
        <rFont val="Arial"/>
        <family val="2"/>
      </rPr>
      <t>- Year to 31 December 2018</t>
    </r>
  </si>
  <si>
    <t>Architect - Survey</t>
  </si>
  <si>
    <t>Speakers</t>
  </si>
  <si>
    <t>Architect - Drawings</t>
  </si>
  <si>
    <t>Surveyor - Grant</t>
  </si>
  <si>
    <t>Guides</t>
  </si>
  <si>
    <t>Other Lettings</t>
  </si>
  <si>
    <t>Archers</t>
  </si>
  <si>
    <t>Other</t>
  </si>
  <si>
    <t>Heat &amp; Light</t>
  </si>
  <si>
    <t>Water/Refuse Collection</t>
  </si>
  <si>
    <t>Caretaker</t>
  </si>
  <si>
    <t>Insurance</t>
  </si>
  <si>
    <t>Other Running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</si>
</sst>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3" formatCode="_-* #,##0.00_-;\-* #,##0.00_-;_-* &quot;-&quot;??_-;_-@_-"/>
  </numFmts>
  <fonts count="6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sz val="14"/>
      <color indexed="12"/>
      <name val="Arial"/>
      <family val="2"/>
    </font>
    <font>
      <b/>
      <sz val="11"/>
      <color indexed="12"/>
      <name val="Arial"/>
      <family val="2"/>
    </font>
    <font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color indexed="17"/>
      <name val="Arial"/>
      <family val="2"/>
    </font>
    <font>
      <sz val="10"/>
      <color indexed="12"/>
      <name val="Arial"/>
      <family val="2"/>
    </font>
    <font>
      <b/>
      <i/>
      <u/>
      <sz val="12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i/>
      <sz val="12"/>
      <color indexed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1"/>
      <color indexed="12"/>
      <name val="Arial"/>
      <family val="2"/>
    </font>
    <font>
      <b/>
      <sz val="12"/>
      <color indexed="12"/>
      <name val="Arial"/>
      <family val="2"/>
    </font>
    <font>
      <b/>
      <u/>
      <sz val="11"/>
      <name val="Arial"/>
      <family val="2"/>
    </font>
    <font>
      <b/>
      <i/>
      <sz val="12"/>
      <color indexed="10"/>
      <name val="Arial"/>
      <family val="2"/>
    </font>
    <font>
      <i/>
      <sz val="12"/>
      <color indexed="18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2"/>
      <color indexed="10"/>
      <name val="Arial"/>
      <family val="2"/>
    </font>
    <font>
      <u/>
      <sz val="14"/>
      <name val="Arial"/>
      <family val="2"/>
    </font>
    <font>
      <b/>
      <i/>
      <u/>
      <sz val="10"/>
      <name val="Arial"/>
      <family val="2"/>
    </font>
    <font>
      <b/>
      <sz val="12"/>
      <color rgb="FFFF000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mediumDashed">
        <color indexed="10"/>
      </bottom>
      <diagonal/>
    </border>
    <border>
      <left/>
      <right/>
      <top style="thick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double">
        <color indexed="12"/>
      </bottom>
      <diagonal/>
    </border>
    <border>
      <left/>
      <right/>
      <top style="thick">
        <color indexed="12"/>
      </top>
      <bottom/>
      <diagonal/>
    </border>
    <border>
      <left/>
      <right/>
      <top style="medium">
        <color indexed="12"/>
      </top>
      <bottom style="double">
        <color indexed="12"/>
      </bottom>
      <diagonal/>
    </border>
    <border>
      <left style="medium">
        <color indexed="12"/>
      </left>
      <right style="medium">
        <color indexed="12"/>
      </right>
      <top style="double">
        <color indexed="12"/>
      </top>
      <bottom style="double">
        <color indexed="12"/>
      </bottom>
      <diagonal/>
    </border>
    <border>
      <left/>
      <right/>
      <top style="thick">
        <color indexed="12"/>
      </top>
      <bottom style="double">
        <color indexed="12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indexed="1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/>
      <bottom style="medium">
        <color rgb="FF0000FF"/>
      </bottom>
      <diagonal/>
    </border>
  </borders>
  <cellStyleXfs count="3">
    <xf numFmtId="0" fontId="0" fillId="0" borderId="0"/>
    <xf numFmtId="0" fontId="9" fillId="0" borderId="0"/>
    <xf numFmtId="43" fontId="6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 applyBorder="1"/>
    <xf numFmtId="0" fontId="0" fillId="0" borderId="0" xfId="0" applyAlignment="1"/>
    <xf numFmtId="0" fontId="5" fillId="0" borderId="0" xfId="0" applyFont="1"/>
    <xf numFmtId="0" fontId="0" fillId="0" borderId="0" xfId="0" applyFill="1"/>
    <xf numFmtId="1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 wrapText="1"/>
    </xf>
    <xf numFmtId="4" fontId="3" fillId="0" borderId="0" xfId="0" applyNumberFormat="1" applyFont="1" applyBorder="1"/>
    <xf numFmtId="0" fontId="7" fillId="0" borderId="0" xfId="0" applyFont="1"/>
    <xf numFmtId="4" fontId="7" fillId="0" borderId="0" xfId="0" applyNumberFormat="1" applyFont="1" applyBorder="1"/>
    <xf numFmtId="0" fontId="9" fillId="0" borderId="0" xfId="0" applyFont="1"/>
    <xf numFmtId="2" fontId="4" fillId="0" borderId="0" xfId="0" applyNumberFormat="1" applyFont="1"/>
    <xf numFmtId="4" fontId="5" fillId="0" borderId="0" xfId="0" applyNumberFormat="1" applyFont="1"/>
    <xf numFmtId="4" fontId="9" fillId="0" borderId="0" xfId="0" applyNumberFormat="1" applyFont="1" applyAlignment="1">
      <alignment horizontal="center"/>
    </xf>
    <xf numFmtId="4" fontId="8" fillId="0" borderId="0" xfId="0" applyNumberFormat="1" applyFont="1"/>
    <xf numFmtId="0" fontId="11" fillId="0" borderId="0" xfId="0" applyFont="1"/>
    <xf numFmtId="0" fontId="0" fillId="0" borderId="0" xfId="0" applyBorder="1"/>
    <xf numFmtId="4" fontId="9" fillId="0" borderId="0" xfId="0" applyNumberFormat="1" applyFont="1"/>
    <xf numFmtId="4" fontId="7" fillId="0" borderId="0" xfId="0" applyNumberFormat="1" applyFont="1"/>
    <xf numFmtId="0" fontId="7" fillId="0" borderId="0" xfId="0" applyFont="1" applyAlignment="1">
      <alignment horizontal="center"/>
    </xf>
    <xf numFmtId="4" fontId="4" fillId="0" borderId="0" xfId="0" applyNumberFormat="1" applyFont="1" applyBorder="1"/>
    <xf numFmtId="0" fontId="12" fillId="0" borderId="0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14" fontId="9" fillId="0" borderId="0" xfId="0" applyNumberFormat="1" applyFont="1"/>
    <xf numFmtId="0" fontId="13" fillId="0" borderId="0" xfId="0" applyFont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13" fillId="0" borderId="0" xfId="0" applyNumberFormat="1" applyFont="1"/>
    <xf numFmtId="4" fontId="9" fillId="0" borderId="0" xfId="0" applyNumberFormat="1" applyFont="1" applyBorder="1"/>
    <xf numFmtId="4" fontId="7" fillId="0" borderId="0" xfId="0" applyNumberFormat="1" applyFont="1" applyAlignment="1">
      <alignment wrapText="1"/>
    </xf>
    <xf numFmtId="0" fontId="16" fillId="0" borderId="0" xfId="0" applyFont="1" applyBorder="1"/>
    <xf numFmtId="0" fontId="2" fillId="0" borderId="0" xfId="0" applyFont="1" applyBorder="1"/>
    <xf numFmtId="0" fontId="9" fillId="0" borderId="0" xfId="0" applyFont="1" applyAlignment="1"/>
    <xf numFmtId="4" fontId="18" fillId="0" borderId="0" xfId="0" applyNumberFormat="1" applyFont="1"/>
    <xf numFmtId="14" fontId="14" fillId="0" borderId="0" xfId="0" applyNumberFormat="1" applyFont="1" applyAlignment="1">
      <alignment horizontal="center"/>
    </xf>
    <xf numFmtId="0" fontId="19" fillId="0" borderId="0" xfId="0" applyFont="1" applyBorder="1"/>
    <xf numFmtId="0" fontId="20" fillId="0" borderId="0" xfId="0" applyFont="1" applyBorder="1"/>
    <xf numFmtId="0" fontId="21" fillId="0" borderId="0" xfId="0" applyFont="1"/>
    <xf numFmtId="2" fontId="2" fillId="0" borderId="0" xfId="0" applyNumberFormat="1" applyFont="1"/>
    <xf numFmtId="4" fontId="25" fillId="0" borderId="0" xfId="0" applyNumberFormat="1" applyFont="1"/>
    <xf numFmtId="4" fontId="4" fillId="0" borderId="0" xfId="0" applyNumberFormat="1" applyFont="1"/>
    <xf numFmtId="4" fontId="25" fillId="0" borderId="0" xfId="0" applyNumberFormat="1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4" fontId="28" fillId="0" borderId="0" xfId="0" applyNumberFormat="1" applyFont="1"/>
    <xf numFmtId="0" fontId="1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" fontId="24" fillId="0" borderId="0" xfId="0" applyNumberFormat="1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4" fontId="30" fillId="0" borderId="0" xfId="0" applyNumberFormat="1" applyFont="1"/>
    <xf numFmtId="4" fontId="13" fillId="0" borderId="1" xfId="0" applyNumberFormat="1" applyFont="1" applyBorder="1"/>
    <xf numFmtId="4" fontId="29" fillId="0" borderId="0" xfId="0" applyNumberFormat="1" applyFont="1"/>
    <xf numFmtId="4" fontId="31" fillId="0" borderId="0" xfId="0" applyNumberFormat="1" applyFont="1" applyFill="1"/>
    <xf numFmtId="4" fontId="13" fillId="0" borderId="0" xfId="0" applyNumberFormat="1" applyFont="1" applyFill="1"/>
    <xf numFmtId="4" fontId="8" fillId="0" borderId="0" xfId="0" applyNumberFormat="1" applyFont="1" applyFill="1"/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23" fillId="0" borderId="0" xfId="0" applyNumberFormat="1" applyFont="1"/>
    <xf numFmtId="0" fontId="7" fillId="0" borderId="0" xfId="0" applyFont="1" applyAlignment="1"/>
    <xf numFmtId="4" fontId="7" fillId="0" borderId="2" xfId="0" applyNumberFormat="1" applyFont="1" applyBorder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" fontId="12" fillId="0" borderId="0" xfId="0" applyNumberFormat="1" applyFont="1"/>
    <xf numFmtId="4" fontId="33" fillId="0" borderId="0" xfId="0" applyNumberFormat="1" applyFont="1"/>
    <xf numFmtId="0" fontId="4" fillId="0" borderId="0" xfId="0" applyFont="1" applyAlignment="1">
      <alignment wrapText="1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4" fontId="32" fillId="0" borderId="0" xfId="0" applyNumberFormat="1" applyFont="1"/>
    <xf numFmtId="4" fontId="26" fillId="0" borderId="0" xfId="0" applyNumberFormat="1" applyFont="1"/>
    <xf numFmtId="0" fontId="5" fillId="0" borderId="3" xfId="0" applyFont="1" applyBorder="1"/>
    <xf numFmtId="0" fontId="1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0" fontId="34" fillId="0" borderId="0" xfId="0" applyNumberFormat="1" applyFont="1" applyAlignment="1">
      <alignment horizontal="right"/>
    </xf>
    <xf numFmtId="0" fontId="36" fillId="0" borderId="0" xfId="0" applyFont="1"/>
    <xf numFmtId="0" fontId="27" fillId="0" borderId="0" xfId="0" applyFont="1"/>
    <xf numFmtId="0" fontId="36" fillId="0" borderId="0" xfId="0" applyFont="1" applyAlignment="1">
      <alignment horizontal="right" vertical="center"/>
    </xf>
    <xf numFmtId="0" fontId="32" fillId="0" borderId="0" xfId="0" applyFont="1"/>
    <xf numFmtId="0" fontId="5" fillId="0" borderId="0" xfId="0" applyFont="1" applyFill="1"/>
    <xf numFmtId="0" fontId="4" fillId="0" borderId="0" xfId="0" applyFont="1" applyAlignment="1">
      <alignment horizontal="right"/>
    </xf>
    <xf numFmtId="0" fontId="0" fillId="2" borderId="0" xfId="0" applyFill="1"/>
    <xf numFmtId="4" fontId="0" fillId="2" borderId="0" xfId="0" applyNumberFormat="1" applyFill="1"/>
    <xf numFmtId="4" fontId="2" fillId="2" borderId="0" xfId="0" applyNumberFormat="1" applyFont="1" applyFill="1"/>
    <xf numFmtId="3" fontId="0" fillId="2" borderId="0" xfId="0" applyNumberFormat="1" applyFill="1"/>
    <xf numFmtId="4" fontId="38" fillId="0" borderId="0" xfId="0" applyNumberFormat="1" applyFont="1"/>
    <xf numFmtId="4" fontId="37" fillId="0" borderId="0" xfId="0" applyNumberFormat="1" applyFont="1"/>
    <xf numFmtId="4" fontId="40" fillId="0" borderId="4" xfId="0" applyNumberFormat="1" applyFont="1" applyBorder="1"/>
    <xf numFmtId="4" fontId="39" fillId="0" borderId="0" xfId="0" applyNumberFormat="1" applyFont="1"/>
    <xf numFmtId="4" fontId="40" fillId="0" borderId="0" xfId="0" applyNumberFormat="1" applyFont="1"/>
    <xf numFmtId="0" fontId="27" fillId="0" borderId="0" xfId="0" applyFont="1" applyAlignment="1">
      <alignment horizontal="right"/>
    </xf>
    <xf numFmtId="0" fontId="38" fillId="0" borderId="0" xfId="0" applyFont="1"/>
    <xf numFmtId="0" fontId="39" fillId="0" borderId="0" xfId="0" applyFont="1"/>
    <xf numFmtId="0" fontId="7" fillId="0" borderId="3" xfId="0" applyFont="1" applyBorder="1"/>
    <xf numFmtId="0" fontId="9" fillId="0" borderId="0" xfId="0" applyFont="1" applyBorder="1"/>
    <xf numFmtId="4" fontId="12" fillId="0" borderId="0" xfId="0" applyNumberFormat="1" applyFont="1" applyBorder="1"/>
    <xf numFmtId="0" fontId="2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/>
    <xf numFmtId="3" fontId="26" fillId="0" borderId="0" xfId="0" applyNumberFormat="1" applyFont="1"/>
    <xf numFmtId="3" fontId="26" fillId="0" borderId="0" xfId="0" applyNumberFormat="1" applyFont="1" applyBorder="1"/>
    <xf numFmtId="0" fontId="9" fillId="2" borderId="0" xfId="0" applyFont="1" applyFill="1"/>
    <xf numFmtId="4" fontId="5" fillId="0" borderId="0" xfId="0" applyNumberFormat="1" applyFont="1" applyBorder="1"/>
    <xf numFmtId="4" fontId="30" fillId="0" borderId="0" xfId="0" applyNumberFormat="1" applyFont="1" applyBorder="1"/>
    <xf numFmtId="0" fontId="43" fillId="0" borderId="0" xfId="0" applyFont="1"/>
    <xf numFmtId="4" fontId="44" fillId="0" borderId="0" xfId="0" applyNumberFormat="1" applyFont="1"/>
    <xf numFmtId="0" fontId="20" fillId="0" borderId="0" xfId="0" applyFont="1" applyFill="1" applyBorder="1"/>
    <xf numFmtId="4" fontId="1" fillId="0" borderId="0" xfId="0" applyNumberFormat="1" applyFont="1" applyBorder="1"/>
    <xf numFmtId="0" fontId="0" fillId="0" borderId="0" xfId="0" applyFill="1" applyBorder="1"/>
    <xf numFmtId="0" fontId="26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5" fillId="0" borderId="0" xfId="0" applyFont="1" applyBorder="1" applyAlignment="1"/>
    <xf numFmtId="4" fontId="45" fillId="0" borderId="0" xfId="0" applyNumberFormat="1" applyFont="1" applyBorder="1"/>
    <xf numFmtId="4" fontId="7" fillId="0" borderId="0" xfId="0" applyNumberFormat="1" applyFont="1" applyBorder="1" applyAlignment="1">
      <alignment wrapText="1"/>
    </xf>
    <xf numFmtId="4" fontId="29" fillId="3" borderId="0" xfId="0" applyNumberFormat="1" applyFont="1" applyFill="1"/>
    <xf numFmtId="4" fontId="29" fillId="0" borderId="0" xfId="0" applyNumberFormat="1" applyFont="1" applyFill="1"/>
    <xf numFmtId="4" fontId="7" fillId="4" borderId="4" xfId="0" applyNumberFormat="1" applyFont="1" applyFill="1" applyBorder="1"/>
    <xf numFmtId="0" fontId="19" fillId="5" borderId="0" xfId="0" applyFont="1" applyFill="1" applyBorder="1"/>
    <xf numFmtId="0" fontId="20" fillId="5" borderId="0" xfId="0" applyFont="1" applyFill="1" applyBorder="1"/>
    <xf numFmtId="4" fontId="20" fillId="0" borderId="0" xfId="0" applyNumberFormat="1" applyFont="1"/>
    <xf numFmtId="0" fontId="2" fillId="0" borderId="0" xfId="0" applyFont="1" applyAlignment="1"/>
    <xf numFmtId="0" fontId="3" fillId="0" borderId="0" xfId="0" applyFont="1" applyAlignment="1"/>
    <xf numFmtId="0" fontId="14" fillId="0" borderId="0" xfId="0" applyFont="1" applyAlignment="1">
      <alignment horizontal="center"/>
    </xf>
    <xf numFmtId="4" fontId="7" fillId="0" borderId="5" xfId="0" applyNumberFormat="1" applyFont="1" applyBorder="1"/>
    <xf numFmtId="0" fontId="2" fillId="0" borderId="0" xfId="0" applyFont="1" applyAlignment="1">
      <alignment wrapText="1"/>
    </xf>
    <xf numFmtId="0" fontId="23" fillId="0" borderId="6" xfId="0" applyFont="1" applyBorder="1" applyAlignment="1">
      <alignment horizontal="right"/>
    </xf>
    <xf numFmtId="0" fontId="23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 applyAlignment="1">
      <alignment horizontal="right"/>
    </xf>
    <xf numFmtId="14" fontId="22" fillId="0" borderId="0" xfId="0" applyNumberFormat="1" applyFont="1" applyAlignment="1">
      <alignment horizontal="center"/>
    </xf>
    <xf numFmtId="4" fontId="12" fillId="0" borderId="9" xfId="0" applyNumberFormat="1" applyFont="1" applyBorder="1"/>
    <xf numFmtId="4" fontId="47" fillId="0" borderId="10" xfId="0" applyNumberFormat="1" applyFont="1" applyBorder="1"/>
    <xf numFmtId="4" fontId="23" fillId="0" borderId="0" xfId="0" applyNumberFormat="1" applyFont="1" applyBorder="1"/>
    <xf numFmtId="4" fontId="23" fillId="0" borderId="11" xfId="0" applyNumberFormat="1" applyFont="1" applyBorder="1"/>
    <xf numFmtId="0" fontId="48" fillId="0" borderId="0" xfId="0" applyFont="1"/>
    <xf numFmtId="4" fontId="23" fillId="0" borderId="12" xfId="0" applyNumberFormat="1" applyFont="1" applyBorder="1"/>
    <xf numFmtId="4" fontId="18" fillId="0" borderId="1" xfId="0" applyNumberFormat="1" applyFont="1" applyBorder="1"/>
    <xf numFmtId="0" fontId="14" fillId="0" borderId="0" xfId="0" applyFont="1"/>
    <xf numFmtId="0" fontId="0" fillId="5" borderId="0" xfId="0" applyFill="1"/>
    <xf numFmtId="0" fontId="44" fillId="0" borderId="0" xfId="0" applyFont="1" applyAlignment="1"/>
    <xf numFmtId="4" fontId="49" fillId="0" borderId="0" xfId="0" applyNumberFormat="1" applyFont="1"/>
    <xf numFmtId="4" fontId="44" fillId="0" borderId="1" xfId="0" applyNumberFormat="1" applyFont="1" applyBorder="1"/>
    <xf numFmtId="4" fontId="44" fillId="0" borderId="0" xfId="0" applyNumberFormat="1" applyFont="1" applyBorder="1"/>
    <xf numFmtId="0" fontId="7" fillId="0" borderId="6" xfId="0" applyFont="1" applyBorder="1" applyAlignment="1">
      <alignment horizontal="center"/>
    </xf>
    <xf numFmtId="4" fontId="50" fillId="0" borderId="0" xfId="0" applyNumberFormat="1" applyFont="1" applyBorder="1"/>
    <xf numFmtId="4" fontId="42" fillId="0" borderId="0" xfId="0" applyNumberFormat="1" applyFont="1"/>
    <xf numFmtId="2" fontId="23" fillId="0" borderId="0" xfId="0" applyNumberFormat="1" applyFont="1"/>
    <xf numFmtId="0" fontId="23" fillId="0" borderId="0" xfId="0" applyFont="1"/>
    <xf numFmtId="0" fontId="23" fillId="0" borderId="0" xfId="0" applyFont="1" applyAlignment="1"/>
    <xf numFmtId="4" fontId="41" fillId="0" borderId="13" xfId="0" applyNumberFormat="1" applyFont="1" applyBorder="1"/>
    <xf numFmtId="4" fontId="23" fillId="0" borderId="14" xfId="0" applyNumberFormat="1" applyFont="1" applyBorder="1"/>
    <xf numFmtId="4" fontId="46" fillId="0" borderId="13" xfId="0" applyNumberFormat="1" applyFont="1" applyBorder="1"/>
    <xf numFmtId="4" fontId="23" fillId="0" borderId="15" xfId="0" applyNumberFormat="1" applyFont="1" applyBorder="1"/>
    <xf numFmtId="0" fontId="51" fillId="0" borderId="0" xfId="0" applyFont="1"/>
    <xf numFmtId="4" fontId="23" fillId="0" borderId="10" xfId="0" applyNumberFormat="1" applyFont="1" applyBorder="1"/>
    <xf numFmtId="0" fontId="23" fillId="0" borderId="0" xfId="0" applyFont="1" applyBorder="1"/>
    <xf numFmtId="0" fontId="15" fillId="0" borderId="0" xfId="0" applyFont="1" applyFill="1"/>
    <xf numFmtId="0" fontId="5" fillId="0" borderId="0" xfId="0" applyFont="1" applyFill="1" applyAlignment="1"/>
    <xf numFmtId="4" fontId="26" fillId="0" borderId="0" xfId="0" applyNumberFormat="1" applyFont="1" applyBorder="1"/>
    <xf numFmtId="4" fontId="7" fillId="0" borderId="17" xfId="0" applyNumberFormat="1" applyFont="1" applyBorder="1"/>
    <xf numFmtId="4" fontId="7" fillId="0" borderId="18" xfId="0" applyNumberFormat="1" applyFont="1" applyBorder="1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4" fontId="7" fillId="0" borderId="19" xfId="0" applyNumberFormat="1" applyFont="1" applyBorder="1"/>
    <xf numFmtId="4" fontId="7" fillId="0" borderId="11" xfId="0" applyNumberFormat="1" applyFont="1" applyBorder="1"/>
    <xf numFmtId="3" fontId="7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Border="1"/>
    <xf numFmtId="3" fontId="7" fillId="0" borderId="0" xfId="0" applyNumberFormat="1" applyFont="1" applyBorder="1"/>
    <xf numFmtId="0" fontId="7" fillId="0" borderId="20" xfId="0" applyFont="1" applyBorder="1" applyAlignment="1"/>
    <xf numFmtId="0" fontId="9" fillId="0" borderId="20" xfId="0" applyFont="1" applyBorder="1" applyAlignment="1"/>
    <xf numFmtId="0" fontId="9" fillId="0" borderId="3" xfId="0" applyFont="1" applyBorder="1"/>
    <xf numFmtId="0" fontId="52" fillId="0" borderId="0" xfId="0" applyFont="1" applyAlignment="1">
      <alignment horizontal="center"/>
    </xf>
    <xf numFmtId="4" fontId="7" fillId="0" borderId="10" xfId="0" applyNumberFormat="1" applyFont="1" applyBorder="1"/>
    <xf numFmtId="0" fontId="15" fillId="6" borderId="0" xfId="0" applyFont="1" applyFill="1"/>
    <xf numFmtId="0" fontId="3" fillId="6" borderId="0" xfId="0" applyFont="1" applyFill="1"/>
    <xf numFmtId="0" fontId="5" fillId="6" borderId="0" xfId="0" applyFont="1" applyFill="1"/>
    <xf numFmtId="0" fontId="15" fillId="6" borderId="0" xfId="0" applyFont="1" applyFill="1" applyAlignment="1"/>
    <xf numFmtId="0" fontId="5" fillId="6" borderId="0" xfId="0" applyFont="1" applyFill="1" applyAlignment="1"/>
    <xf numFmtId="0" fontId="5" fillId="6" borderId="0" xfId="0" applyFont="1" applyFill="1" applyAlignment="1">
      <alignment horizontal="center"/>
    </xf>
    <xf numFmtId="0" fontId="0" fillId="6" borderId="0" xfId="0" applyFill="1"/>
    <xf numFmtId="0" fontId="7" fillId="6" borderId="0" xfId="0" applyFont="1" applyFill="1"/>
    <xf numFmtId="8" fontId="7" fillId="0" borderId="0" xfId="0" applyNumberFormat="1" applyFont="1"/>
    <xf numFmtId="0" fontId="12" fillId="0" borderId="0" xfId="0" applyFont="1"/>
    <xf numFmtId="4" fontId="49" fillId="0" borderId="0" xfId="0" applyNumberFormat="1" applyFont="1" applyAlignment="1">
      <alignment horizontal="center"/>
    </xf>
    <xf numFmtId="10" fontId="41" fillId="0" borderId="0" xfId="0" applyNumberFormat="1" applyFont="1" applyAlignment="1">
      <alignment horizontal="right"/>
    </xf>
    <xf numFmtId="0" fontId="23" fillId="0" borderId="0" xfId="0" applyFont="1" applyAlignment="1">
      <alignment horizontal="center" vertical="center"/>
    </xf>
    <xf numFmtId="4" fontId="7" fillId="0" borderId="21" xfId="0" applyNumberFormat="1" applyFont="1" applyBorder="1"/>
    <xf numFmtId="4" fontId="55" fillId="0" borderId="0" xfId="0" applyNumberFormat="1" applyFont="1" applyBorder="1"/>
    <xf numFmtId="4" fontId="7" fillId="0" borderId="22" xfId="0" applyNumberFormat="1" applyFont="1" applyBorder="1"/>
    <xf numFmtId="0" fontId="4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7" fillId="6" borderId="0" xfId="0" applyFont="1" applyFill="1" applyAlignment="1">
      <alignment horizontal="center"/>
    </xf>
    <xf numFmtId="0" fontId="15" fillId="6" borderId="0" xfId="0" applyFont="1" applyFill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7" fillId="0" borderId="6" xfId="0" applyFont="1" applyBorder="1"/>
    <xf numFmtId="0" fontId="13" fillId="0" borderId="0" xfId="0" applyFont="1" applyFill="1" applyBorder="1"/>
    <xf numFmtId="0" fontId="56" fillId="0" borderId="0" xfId="0" applyFont="1"/>
    <xf numFmtId="0" fontId="57" fillId="0" borderId="0" xfId="0" applyFont="1"/>
    <xf numFmtId="4" fontId="13" fillId="0" borderId="0" xfId="0" applyNumberFormat="1" applyFont="1" applyBorder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4" fontId="7" fillId="0" borderId="0" xfId="0" applyNumberFormat="1" applyFont="1" applyAlignment="1"/>
    <xf numFmtId="4" fontId="0" fillId="0" borderId="21" xfId="0" applyNumberFormat="1" applyBorder="1"/>
    <xf numFmtId="0" fontId="49" fillId="0" borderId="0" xfId="0" applyFont="1" applyBorder="1"/>
    <xf numFmtId="4" fontId="13" fillId="0" borderId="21" xfId="0" applyNumberFormat="1" applyFont="1" applyBorder="1"/>
    <xf numFmtId="4" fontId="28" fillId="0" borderId="21" xfId="0" applyNumberFormat="1" applyFont="1" applyBorder="1"/>
    <xf numFmtId="4" fontId="7" fillId="0" borderId="17" xfId="0" applyNumberFormat="1" applyFont="1" applyBorder="1" applyAlignment="1">
      <alignment wrapText="1"/>
    </xf>
    <xf numFmtId="4" fontId="7" fillId="0" borderId="0" xfId="1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" fontId="12" fillId="0" borderId="0" xfId="0" applyNumberFormat="1" applyFont="1" applyAlignment="1"/>
    <xf numFmtId="0" fontId="12" fillId="0" borderId="0" xfId="0" applyFont="1" applyAlignment="1"/>
    <xf numFmtId="4" fontId="58" fillId="0" borderId="0" xfId="0" applyNumberFormat="1" applyFont="1"/>
    <xf numFmtId="4" fontId="58" fillId="0" borderId="24" xfId="0" applyNumberFormat="1" applyFont="1" applyBorder="1"/>
    <xf numFmtId="4" fontId="59" fillId="0" borderId="0" xfId="0" applyNumberFormat="1" applyFont="1"/>
    <xf numFmtId="0" fontId="60" fillId="0" borderId="0" xfId="0" applyFont="1"/>
    <xf numFmtId="4" fontId="60" fillId="0" borderId="0" xfId="0" applyNumberFormat="1" applyFont="1"/>
    <xf numFmtId="2" fontId="7" fillId="0" borderId="0" xfId="0" applyNumberFormat="1" applyFont="1"/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0" borderId="0" xfId="0" applyNumberFormat="1" applyFont="1" applyAlignment="1"/>
    <xf numFmtId="4" fontId="58" fillId="0" borderId="8" xfId="0" applyNumberFormat="1" applyFont="1" applyBorder="1"/>
    <xf numFmtId="0" fontId="1" fillId="0" borderId="0" xfId="0" applyFont="1"/>
    <xf numFmtId="43" fontId="7" fillId="0" borderId="0" xfId="2" applyFont="1"/>
    <xf numFmtId="0" fontId="15" fillId="0" borderId="0" xfId="0" applyFont="1" applyFill="1" applyAlignment="1"/>
    <xf numFmtId="0" fontId="7" fillId="0" borderId="0" xfId="0" applyFont="1" applyFill="1" applyAlignment="1"/>
    <xf numFmtId="4" fontId="7" fillId="0" borderId="8" xfId="0" applyNumberFormat="1" applyFont="1" applyBorder="1"/>
    <xf numFmtId="4" fontId="62" fillId="0" borderId="0" xfId="0" applyNumberFormat="1" applyFont="1"/>
    <xf numFmtId="2" fontId="62" fillId="0" borderId="0" xfId="0" applyNumberFormat="1" applyFont="1"/>
    <xf numFmtId="0" fontId="63" fillId="0" borderId="0" xfId="0" applyFont="1"/>
    <xf numFmtId="4" fontId="62" fillId="0" borderId="16" xfId="0" applyNumberFormat="1" applyFont="1" applyBorder="1"/>
    <xf numFmtId="0" fontId="64" fillId="0" borderId="0" xfId="0" applyFont="1"/>
    <xf numFmtId="4" fontId="62" fillId="0" borderId="0" xfId="0" applyNumberFormat="1" applyFont="1" applyBorder="1"/>
    <xf numFmtId="4" fontId="63" fillId="0" borderId="0" xfId="0" applyNumberFormat="1" applyFont="1" applyBorder="1"/>
    <xf numFmtId="0" fontId="63" fillId="0" borderId="0" xfId="0" applyFont="1" applyBorder="1"/>
    <xf numFmtId="0" fontId="62" fillId="0" borderId="0" xfId="0" applyFont="1" applyBorder="1" applyAlignment="1">
      <alignment horizontal="right"/>
    </xf>
    <xf numFmtId="4" fontId="62" fillId="0" borderId="28" xfId="0" applyNumberFormat="1" applyFont="1" applyBorder="1"/>
    <xf numFmtId="4" fontId="23" fillId="0" borderId="28" xfId="0" applyNumberFormat="1" applyFont="1" applyBorder="1"/>
    <xf numFmtId="4" fontId="20" fillId="0" borderId="28" xfId="0" applyNumberFormat="1" applyFont="1" applyBorder="1"/>
    <xf numFmtId="4" fontId="62" fillId="0" borderId="29" xfId="0" applyNumberFormat="1" applyFont="1" applyBorder="1"/>
    <xf numFmtId="0" fontId="7" fillId="0" borderId="21" xfId="0" applyFont="1" applyBorder="1"/>
    <xf numFmtId="0" fontId="7" fillId="0" borderId="23" xfId="0" applyFont="1" applyBorder="1" applyAlignment="1">
      <alignment horizontal="center"/>
    </xf>
    <xf numFmtId="0" fontId="9" fillId="0" borderId="25" xfId="0" applyFont="1" applyBorder="1" applyAlignment="1"/>
    <xf numFmtId="4" fontId="64" fillId="0" borderId="0" xfId="0" applyNumberFormat="1" applyFont="1" applyBorder="1"/>
    <xf numFmtId="4" fontId="47" fillId="0" borderId="0" xfId="0" applyNumberFormat="1" applyFont="1" applyBorder="1"/>
    <xf numFmtId="4" fontId="47" fillId="0" borderId="11" xfId="0" applyNumberFormat="1" applyFont="1" applyBorder="1"/>
    <xf numFmtId="0" fontId="9" fillId="0" borderId="0" xfId="0" applyFont="1" applyFill="1" applyBorder="1" applyAlignment="1">
      <alignment horizontal="left"/>
    </xf>
    <xf numFmtId="4" fontId="23" fillId="0" borderId="8" xfId="0" applyNumberFormat="1" applyFont="1" applyBorder="1"/>
    <xf numFmtId="0" fontId="28" fillId="0" borderId="0" xfId="0" applyFont="1"/>
    <xf numFmtId="4" fontId="7" fillId="0" borderId="0" xfId="0" applyNumberFormat="1" applyFont="1" applyFill="1" applyBorder="1"/>
    <xf numFmtId="0" fontId="23" fillId="0" borderId="0" xfId="0" applyFont="1" applyBorder="1" applyAlignment="1">
      <alignment horizontal="right"/>
    </xf>
    <xf numFmtId="0" fontId="2" fillId="0" borderId="0" xfId="0" applyFont="1" applyAlignment="1">
      <alignment wrapText="1"/>
    </xf>
    <xf numFmtId="0" fontId="7" fillId="0" borderId="0" xfId="0" applyFont="1" applyBorder="1" applyAlignment="1"/>
    <xf numFmtId="0" fontId="25" fillId="0" borderId="0" xfId="0" applyFont="1" applyAlignment="1">
      <alignment horizontal="center"/>
    </xf>
    <xf numFmtId="0" fontId="53" fillId="5" borderId="0" xfId="0" applyFont="1" applyFill="1" applyAlignment="1">
      <alignment horizontal="center"/>
    </xf>
    <xf numFmtId="0" fontId="54" fillId="0" borderId="0" xfId="0" applyFont="1" applyAlignment="1">
      <alignment horizontal="center"/>
    </xf>
    <xf numFmtId="0" fontId="12" fillId="6" borderId="0" xfId="0" applyFont="1" applyFill="1" applyBorder="1" applyAlignment="1"/>
    <xf numFmtId="0" fontId="9" fillId="6" borderId="0" xfId="0" applyFont="1" applyFill="1" applyAlignment="1"/>
    <xf numFmtId="0" fontId="7" fillId="0" borderId="0" xfId="0" applyFont="1" applyAlignment="1">
      <alignment wrapText="1"/>
    </xf>
    <xf numFmtId="0" fontId="54" fillId="5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23" fillId="0" borderId="0" xfId="0" applyFont="1" applyAlignment="1">
      <alignment horizontal="right" vertical="center"/>
    </xf>
    <xf numFmtId="0" fontId="9" fillId="0" borderId="0" xfId="0" applyFont="1" applyAlignment="1"/>
    <xf numFmtId="0" fontId="49" fillId="0" borderId="0" xfId="0" applyFont="1" applyAlignment="1">
      <alignment vertical="center"/>
    </xf>
    <xf numFmtId="0" fontId="52" fillId="0" borderId="0" xfId="0" applyFont="1" applyAlignment="1"/>
    <xf numFmtId="0" fontId="16" fillId="5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 applyAlignment="1"/>
    <xf numFmtId="0" fontId="9" fillId="0" borderId="0" xfId="0" applyFont="1" applyAlignment="1">
      <alignment wrapText="1"/>
    </xf>
    <xf numFmtId="0" fontId="17" fillId="5" borderId="0" xfId="0" applyFont="1" applyFill="1" applyAlignment="1">
      <alignment horizontal="center"/>
    </xf>
    <xf numFmtId="0" fontId="7" fillId="0" borderId="0" xfId="0" applyFont="1" applyAlignment="1"/>
    <xf numFmtId="0" fontId="42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6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5" borderId="0" xfId="0" applyFont="1" applyFill="1" applyAlignment="1">
      <alignment wrapText="1"/>
    </xf>
    <xf numFmtId="0" fontId="13" fillId="5" borderId="0" xfId="0" applyFont="1" applyFill="1" applyAlignment="1"/>
    <xf numFmtId="0" fontId="7" fillId="4" borderId="0" xfId="0" applyFont="1" applyFill="1" applyAlignment="1">
      <alignment wrapText="1"/>
    </xf>
    <xf numFmtId="0" fontId="13" fillId="4" borderId="0" xfId="0" applyFont="1" applyFill="1" applyAlignment="1"/>
    <xf numFmtId="0" fontId="0" fillId="0" borderId="0" xfId="0" applyAlignment="1">
      <alignment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_Payments" xfId="1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W181"/>
  <sheetViews>
    <sheetView tabSelected="1" topLeftCell="A46" zoomScale="98" zoomScaleNormal="98" workbookViewId="0">
      <selection activeCell="I57" sqref="I57"/>
    </sheetView>
  </sheetViews>
  <sheetFormatPr defaultRowHeight="12.75" x14ac:dyDescent="0.2"/>
  <cols>
    <col min="1" max="1" width="16.28515625" bestFit="1" customWidth="1"/>
    <col min="2" max="2" width="1.42578125" customWidth="1"/>
    <col min="3" max="3" width="16.42578125" customWidth="1"/>
    <col min="4" max="4" width="19" customWidth="1"/>
    <col min="5" max="5" width="11.5703125" customWidth="1"/>
    <col min="6" max="6" width="19.140625" customWidth="1"/>
    <col min="7" max="7" width="8.28515625" customWidth="1"/>
    <col min="8" max="8" width="17" bestFit="1" customWidth="1"/>
    <col min="9" max="9" width="15" bestFit="1" customWidth="1"/>
    <col min="10" max="10" width="2.85546875" customWidth="1"/>
    <col min="11" max="11" width="16" customWidth="1"/>
    <col min="12" max="12" width="2.5703125" customWidth="1"/>
    <col min="13" max="13" width="14.5703125" customWidth="1"/>
    <col min="14" max="14" width="21.140625" customWidth="1"/>
    <col min="15" max="15" width="16.7109375" customWidth="1"/>
    <col min="16" max="16" width="15.85546875" customWidth="1"/>
    <col min="17" max="17" width="14.5703125" customWidth="1"/>
    <col min="18" max="18" width="18.85546875" customWidth="1"/>
    <col min="19" max="19" width="3" customWidth="1"/>
    <col min="20" max="20" width="11.42578125" customWidth="1"/>
  </cols>
  <sheetData>
    <row r="1" spans="1:21" ht="13.5" thickTop="1" x14ac:dyDescent="0.2">
      <c r="K1" s="96"/>
      <c r="L1" s="10"/>
      <c r="M1" s="10"/>
      <c r="N1" s="10"/>
      <c r="O1" s="10"/>
      <c r="P1" s="10"/>
      <c r="Q1" s="10"/>
      <c r="R1" s="20"/>
      <c r="S1" s="28"/>
    </row>
    <row r="2" spans="1:21" ht="22.5" customHeight="1" x14ac:dyDescent="0.3">
      <c r="C2" s="267" t="s">
        <v>62</v>
      </c>
      <c r="D2" s="268"/>
      <c r="E2" s="268"/>
      <c r="F2" s="268"/>
      <c r="G2" s="268"/>
      <c r="H2" s="268"/>
      <c r="J2" s="90"/>
      <c r="L2" s="106"/>
      <c r="M2" s="267" t="s">
        <v>62</v>
      </c>
      <c r="N2" s="272"/>
      <c r="O2" s="272"/>
      <c r="P2" s="272"/>
      <c r="Q2" s="272"/>
      <c r="R2" s="272"/>
      <c r="S2" s="90"/>
    </row>
    <row r="3" spans="1:21" ht="13.5" customHeight="1" x14ac:dyDescent="0.2">
      <c r="J3" s="90"/>
      <c r="K3" s="10"/>
      <c r="L3" s="10"/>
      <c r="M3" s="10"/>
      <c r="N3" s="10"/>
      <c r="O3" s="10"/>
      <c r="P3" s="10"/>
      <c r="Q3" s="10"/>
      <c r="R3" s="10"/>
      <c r="S3" s="90"/>
    </row>
    <row r="4" spans="1:21" ht="19.5" customHeight="1" x14ac:dyDescent="0.25">
      <c r="A4" s="24"/>
      <c r="B4" s="29"/>
      <c r="C4" s="269" t="s">
        <v>172</v>
      </c>
      <c r="D4" s="270"/>
      <c r="E4" s="270"/>
      <c r="F4" s="270"/>
      <c r="G4" s="270"/>
      <c r="H4" s="270"/>
      <c r="I4" s="54"/>
      <c r="J4" s="90"/>
      <c r="K4" s="186" t="s">
        <v>162</v>
      </c>
      <c r="L4" s="187"/>
      <c r="M4" s="188"/>
      <c r="N4" s="188"/>
      <c r="O4" s="188"/>
      <c r="P4" s="188"/>
      <c r="Q4" s="188"/>
      <c r="R4" s="188"/>
      <c r="S4" s="90"/>
    </row>
    <row r="5" spans="1:21" ht="15.75" customHeight="1" thickBot="1" x14ac:dyDescent="0.3">
      <c r="A5" s="24"/>
      <c r="B5" s="29"/>
      <c r="C5" s="53"/>
      <c r="D5" s="54"/>
      <c r="E5" s="54"/>
      <c r="F5" s="54"/>
      <c r="G5" s="54"/>
      <c r="H5" s="54"/>
      <c r="I5" s="54"/>
      <c r="J5" s="90"/>
      <c r="K5" s="10"/>
      <c r="L5" s="10"/>
      <c r="M5" s="10"/>
      <c r="N5" s="10"/>
      <c r="O5" s="10"/>
      <c r="P5" s="10"/>
      <c r="Q5" s="10"/>
      <c r="R5" s="10"/>
      <c r="S5" s="90"/>
    </row>
    <row r="6" spans="1:21" ht="16.5" thickBot="1" x14ac:dyDescent="0.3">
      <c r="A6" s="136" t="s">
        <v>151</v>
      </c>
      <c r="B6" s="10"/>
      <c r="C6" s="10"/>
      <c r="D6" s="10"/>
      <c r="E6" s="10"/>
      <c r="F6" s="10"/>
      <c r="G6" s="10"/>
      <c r="H6" s="254" t="s">
        <v>159</v>
      </c>
      <c r="I6" s="255"/>
      <c r="J6" s="90"/>
      <c r="K6" s="136" t="s">
        <v>152</v>
      </c>
      <c r="L6" s="10"/>
      <c r="M6" s="138" t="s">
        <v>100</v>
      </c>
      <c r="N6" s="18"/>
      <c r="O6" s="10"/>
      <c r="Q6" s="139" t="s">
        <v>161</v>
      </c>
      <c r="S6" s="90"/>
    </row>
    <row r="7" spans="1:21" ht="16.5" thickBot="1" x14ac:dyDescent="0.3">
      <c r="A7" s="94"/>
      <c r="B7" s="10"/>
      <c r="C7" s="102" t="s">
        <v>0</v>
      </c>
      <c r="D7" s="18"/>
      <c r="E7" s="18"/>
      <c r="F7" s="10"/>
      <c r="G7" s="10"/>
      <c r="H7" s="10"/>
      <c r="I7" s="10"/>
      <c r="J7" s="90"/>
      <c r="K7" s="26"/>
      <c r="L7" s="10"/>
      <c r="M7" s="177"/>
      <c r="N7" s="178"/>
      <c r="O7" s="108"/>
      <c r="Q7" s="26"/>
      <c r="R7" s="10"/>
      <c r="S7" s="90"/>
    </row>
    <row r="8" spans="1:21" ht="15.75" x14ac:dyDescent="0.25">
      <c r="A8" s="67">
        <v>29217.279999999992</v>
      </c>
      <c r="B8" s="10"/>
      <c r="C8" s="16" t="s">
        <v>1</v>
      </c>
      <c r="D8" s="68"/>
      <c r="E8" s="68"/>
      <c r="F8" s="172" t="s">
        <v>51</v>
      </c>
      <c r="G8" s="10"/>
      <c r="H8" s="236">
        <v>28099.729999999996</v>
      </c>
      <c r="I8" s="10"/>
      <c r="J8" s="91"/>
      <c r="K8" s="240">
        <v>1860</v>
      </c>
      <c r="L8" s="10"/>
      <c r="M8" s="177" t="s">
        <v>94</v>
      </c>
      <c r="N8" s="178"/>
      <c r="O8" s="108"/>
      <c r="Q8" s="26">
        <v>822</v>
      </c>
      <c r="R8" s="10"/>
      <c r="S8" s="90"/>
      <c r="T8" s="26"/>
      <c r="U8" s="18"/>
    </row>
    <row r="9" spans="1:21" ht="15.75" customHeight="1" x14ac:dyDescent="0.25">
      <c r="A9" s="67">
        <v>10549.27</v>
      </c>
      <c r="B9" s="10"/>
      <c r="C9" s="68" t="s">
        <v>59</v>
      </c>
      <c r="D9" s="68"/>
      <c r="E9" s="68"/>
      <c r="F9" s="172" t="s">
        <v>42</v>
      </c>
      <c r="G9" s="10"/>
      <c r="H9" s="214">
        <v>10952.26</v>
      </c>
      <c r="I9" s="10"/>
      <c r="J9" s="90"/>
      <c r="K9" s="240">
        <v>893</v>
      </c>
      <c r="L9" s="10"/>
      <c r="M9" s="177" t="s">
        <v>145</v>
      </c>
      <c r="N9" s="178"/>
      <c r="O9" s="108"/>
      <c r="Q9" s="26">
        <v>790</v>
      </c>
      <c r="R9" s="10"/>
      <c r="S9" s="90"/>
      <c r="T9" s="26"/>
      <c r="U9" s="26"/>
    </row>
    <row r="10" spans="1:21" ht="15.75" customHeight="1" x14ac:dyDescent="0.25">
      <c r="A10" s="67">
        <v>11950</v>
      </c>
      <c r="B10" s="10"/>
      <c r="C10" s="68" t="s">
        <v>125</v>
      </c>
      <c r="D10" s="16"/>
      <c r="E10" s="16"/>
      <c r="G10" s="10"/>
      <c r="H10" s="26">
        <v>11665</v>
      </c>
      <c r="I10" s="10"/>
      <c r="J10" s="90"/>
      <c r="K10" s="240">
        <v>2259.61</v>
      </c>
      <c r="L10" s="10"/>
      <c r="M10" s="177" t="s">
        <v>177</v>
      </c>
      <c r="N10" s="177" t="s">
        <v>76</v>
      </c>
      <c r="O10" s="108"/>
      <c r="Q10" s="26">
        <v>1501</v>
      </c>
      <c r="R10" s="10"/>
      <c r="S10" s="90"/>
      <c r="T10" s="26"/>
      <c r="U10" s="18"/>
    </row>
    <row r="11" spans="1:21" ht="15.75" customHeight="1" x14ac:dyDescent="0.25">
      <c r="A11" s="67">
        <v>1235.7600000000002</v>
      </c>
      <c r="B11" s="10"/>
      <c r="C11" s="16" t="s">
        <v>2</v>
      </c>
      <c r="D11" s="16" t="s">
        <v>3</v>
      </c>
      <c r="E11" s="16"/>
      <c r="F11" s="13"/>
      <c r="G11" s="10"/>
      <c r="H11" s="26">
        <v>1235.6200000000001</v>
      </c>
      <c r="I11" s="10"/>
      <c r="J11" s="90"/>
      <c r="K11" s="240">
        <v>5304.5</v>
      </c>
      <c r="L11" s="10"/>
      <c r="M11" s="177" t="s">
        <v>178</v>
      </c>
      <c r="N11" s="178"/>
      <c r="O11" s="108"/>
      <c r="Q11" s="26">
        <v>4301</v>
      </c>
      <c r="R11" s="10"/>
      <c r="S11" s="90"/>
      <c r="T11" s="26"/>
      <c r="U11" s="18"/>
    </row>
    <row r="12" spans="1:21" ht="15.75" x14ac:dyDescent="0.25">
      <c r="A12" s="67">
        <v>2174.25</v>
      </c>
      <c r="B12" s="10"/>
      <c r="C12" s="16"/>
      <c r="D12" s="16" t="s">
        <v>4</v>
      </c>
      <c r="E12" s="16"/>
      <c r="F12" s="13"/>
      <c r="G12" s="10"/>
      <c r="H12" s="26">
        <v>2456.6999999999998</v>
      </c>
      <c r="I12" s="10"/>
      <c r="J12" s="90"/>
      <c r="K12" s="240">
        <v>4111</v>
      </c>
      <c r="L12" s="10"/>
      <c r="M12" s="177" t="s">
        <v>101</v>
      </c>
      <c r="N12" s="178"/>
      <c r="O12" s="108"/>
      <c r="Q12" s="26">
        <v>4301</v>
      </c>
      <c r="R12" s="10"/>
      <c r="S12" s="90"/>
      <c r="T12" s="26"/>
      <c r="U12" s="18"/>
    </row>
    <row r="13" spans="1:21" ht="15.75" x14ac:dyDescent="0.25">
      <c r="A13" s="67">
        <v>843.51999999999987</v>
      </c>
      <c r="B13" s="10"/>
      <c r="C13" s="16"/>
      <c r="D13" s="16" t="s">
        <v>5</v>
      </c>
      <c r="E13" s="16"/>
      <c r="F13" s="13"/>
      <c r="G13" s="10"/>
      <c r="H13" s="26">
        <v>638.75</v>
      </c>
      <c r="I13" s="10"/>
      <c r="J13" s="90"/>
      <c r="K13" s="240">
        <v>2823</v>
      </c>
      <c r="L13" s="10"/>
      <c r="M13" s="177" t="s">
        <v>179</v>
      </c>
      <c r="N13" s="178"/>
      <c r="O13" s="108"/>
      <c r="Q13" s="26">
        <v>2984</v>
      </c>
      <c r="R13" s="10"/>
      <c r="S13" s="90"/>
      <c r="T13" s="26"/>
      <c r="U13" s="18"/>
    </row>
    <row r="14" spans="1:21" ht="15.75" x14ac:dyDescent="0.25">
      <c r="A14" s="67">
        <v>1322.63</v>
      </c>
      <c r="B14" s="10"/>
      <c r="C14" s="16"/>
      <c r="D14" s="16" t="s">
        <v>91</v>
      </c>
      <c r="E14" s="16"/>
      <c r="F14" s="172" t="s">
        <v>43</v>
      </c>
      <c r="G14" s="10"/>
      <c r="H14" s="26">
        <v>1668.46</v>
      </c>
      <c r="I14" s="10"/>
      <c r="J14" s="90"/>
      <c r="K14" s="240">
        <v>500</v>
      </c>
      <c r="L14" s="10"/>
      <c r="M14" s="177" t="s">
        <v>180</v>
      </c>
      <c r="N14" s="178"/>
      <c r="O14" s="108"/>
      <c r="Q14" s="26">
        <v>0</v>
      </c>
      <c r="R14" s="10"/>
      <c r="S14" s="90"/>
      <c r="T14" s="26"/>
      <c r="U14" s="18"/>
    </row>
    <row r="15" spans="1:21" ht="15.75" x14ac:dyDescent="0.25">
      <c r="A15" s="67">
        <v>10818.849999999999</v>
      </c>
      <c r="B15" s="10"/>
      <c r="C15" s="271" t="s">
        <v>44</v>
      </c>
      <c r="D15" s="271"/>
      <c r="E15" s="271"/>
      <c r="F15" s="172" t="s">
        <v>78</v>
      </c>
      <c r="G15" s="10"/>
      <c r="H15" s="26">
        <f>26595-17849.55</f>
        <v>8745.4500000000007</v>
      </c>
      <c r="I15" s="10"/>
      <c r="J15" s="90"/>
      <c r="K15" s="240">
        <v>1600</v>
      </c>
      <c r="L15" s="10"/>
      <c r="M15" s="177" t="s">
        <v>77</v>
      </c>
      <c r="N15" s="178"/>
      <c r="O15" s="108"/>
      <c r="Q15" s="26">
        <v>1600</v>
      </c>
      <c r="R15" s="10"/>
      <c r="S15" s="90"/>
      <c r="T15" s="26"/>
      <c r="U15" s="18"/>
    </row>
    <row r="16" spans="1:21" ht="16.5" thickBot="1" x14ac:dyDescent="0.3">
      <c r="A16" s="155"/>
      <c r="B16" s="10"/>
      <c r="C16" s="10"/>
      <c r="D16" s="10"/>
      <c r="E16" s="10"/>
      <c r="F16" s="10"/>
      <c r="G16" s="10"/>
      <c r="H16" s="77"/>
      <c r="I16" s="10"/>
      <c r="J16" s="90"/>
      <c r="K16" s="250">
        <f>SUM(K7:K15)</f>
        <v>19351.11</v>
      </c>
      <c r="L16" s="10"/>
      <c r="M16" s="18"/>
      <c r="N16" s="177" t="s">
        <v>73</v>
      </c>
      <c r="O16" s="108"/>
      <c r="Q16" s="175">
        <f>SUM(Q7:Q15)</f>
        <v>16299</v>
      </c>
      <c r="R16" s="10"/>
      <c r="S16" s="90"/>
      <c r="T16" s="26"/>
      <c r="U16" s="18"/>
    </row>
    <row r="17" spans="1:23" ht="20.25" customHeight="1" thickTop="1" thickBot="1" x14ac:dyDescent="0.3">
      <c r="A17" s="160">
        <f>SUM(A8:A16)</f>
        <v>68111.559999999983</v>
      </c>
      <c r="B17" s="10"/>
      <c r="C17" s="10"/>
      <c r="D17" s="10"/>
      <c r="E17" s="10"/>
      <c r="F17" s="10"/>
      <c r="G17" s="10"/>
      <c r="H17" s="170">
        <f>SUM(H8:H15)</f>
        <v>65461.97</v>
      </c>
      <c r="I17" s="26">
        <f>SUM(H8:H15)</f>
        <v>65461.97</v>
      </c>
      <c r="J17" s="90"/>
      <c r="K17" s="130"/>
      <c r="L17" s="10"/>
      <c r="M17" s="177"/>
      <c r="N17" s="178"/>
      <c r="O17" s="108"/>
      <c r="Q17" s="109"/>
      <c r="R17" s="10"/>
      <c r="S17" s="90"/>
      <c r="T17" s="26"/>
      <c r="U17" s="18"/>
    </row>
    <row r="18" spans="1:23" ht="15.75" customHeight="1" thickTop="1" thickBot="1" x14ac:dyDescent="0.3">
      <c r="A18" s="156"/>
      <c r="B18" s="10"/>
      <c r="C18" s="102" t="s">
        <v>6</v>
      </c>
      <c r="D18" s="10"/>
      <c r="E18" s="10"/>
      <c r="F18" s="10"/>
      <c r="G18" s="10"/>
      <c r="H18" s="77"/>
      <c r="I18" s="10"/>
      <c r="J18" s="90"/>
      <c r="K18" s="240">
        <v>3270.59</v>
      </c>
      <c r="L18" s="10"/>
      <c r="M18" s="177" t="s">
        <v>181</v>
      </c>
      <c r="N18" s="178"/>
      <c r="Q18" s="26">
        <v>3421.77</v>
      </c>
      <c r="R18" s="10"/>
      <c r="S18" s="90"/>
      <c r="T18" s="17"/>
      <c r="U18" s="17"/>
    </row>
    <row r="19" spans="1:23" ht="15.75" x14ac:dyDescent="0.25">
      <c r="A19" s="67">
        <v>1890</v>
      </c>
      <c r="B19" s="10"/>
      <c r="C19" s="16" t="s">
        <v>7</v>
      </c>
      <c r="D19" s="68" t="s">
        <v>9</v>
      </c>
      <c r="E19" s="131"/>
      <c r="F19" s="10"/>
      <c r="G19" s="10"/>
      <c r="H19" s="26">
        <v>209</v>
      </c>
      <c r="I19" s="10"/>
      <c r="J19" s="92"/>
      <c r="K19" s="240">
        <v>3942.01</v>
      </c>
      <c r="L19" s="10"/>
      <c r="M19" s="177" t="s">
        <v>182</v>
      </c>
      <c r="N19" s="178"/>
      <c r="Q19" s="26">
        <f>1361.98+1239.25</f>
        <v>2601.23</v>
      </c>
      <c r="R19" s="48"/>
      <c r="S19" s="90"/>
      <c r="T19" s="26"/>
      <c r="U19" s="18"/>
    </row>
    <row r="20" spans="1:23" ht="15.75" x14ac:dyDescent="0.25">
      <c r="A20" s="157">
        <v>2241</v>
      </c>
      <c r="B20" s="10"/>
      <c r="C20" s="16"/>
      <c r="D20" s="68" t="s">
        <v>6</v>
      </c>
      <c r="E20" s="1"/>
      <c r="F20" s="172" t="s">
        <v>92</v>
      </c>
      <c r="G20" s="10"/>
      <c r="H20" s="26">
        <v>3064.7200000000003</v>
      </c>
      <c r="I20" s="10"/>
      <c r="J20" s="90"/>
      <c r="K20" s="240">
        <v>4500</v>
      </c>
      <c r="L20" s="10"/>
      <c r="M20" s="177" t="s">
        <v>183</v>
      </c>
      <c r="N20" s="178"/>
      <c r="Q20" s="26">
        <v>4420</v>
      </c>
      <c r="R20" s="20"/>
      <c r="S20" s="90"/>
      <c r="T20" s="26"/>
      <c r="U20" s="18"/>
    </row>
    <row r="21" spans="1:23" ht="15.75" x14ac:dyDescent="0.25">
      <c r="A21" s="67">
        <v>480</v>
      </c>
      <c r="B21" s="10"/>
      <c r="C21" s="16"/>
      <c r="D21" s="68" t="s">
        <v>13</v>
      </c>
      <c r="E21" s="1"/>
      <c r="F21" s="51"/>
      <c r="G21" s="10"/>
      <c r="H21" s="26">
        <v>480</v>
      </c>
      <c r="I21" s="10"/>
      <c r="J21" s="90"/>
      <c r="K21" s="240">
        <v>1443.35</v>
      </c>
      <c r="L21" s="10"/>
      <c r="M21" s="177" t="s">
        <v>184</v>
      </c>
      <c r="N21" s="178"/>
      <c r="Q21" s="26">
        <v>1485.48</v>
      </c>
      <c r="R21" s="20"/>
      <c r="S21" s="90"/>
      <c r="T21" s="26"/>
      <c r="U21" s="18"/>
    </row>
    <row r="22" spans="1:23" ht="15.75" x14ac:dyDescent="0.25">
      <c r="A22" s="158">
        <v>26.279999999999998</v>
      </c>
      <c r="B22" s="10"/>
      <c r="C22" s="16" t="s">
        <v>10</v>
      </c>
      <c r="D22" s="68" t="s">
        <v>36</v>
      </c>
      <c r="E22" s="1"/>
      <c r="F22" s="51"/>
      <c r="G22" s="10"/>
      <c r="H22" s="26">
        <v>33.409999999999997</v>
      </c>
      <c r="I22" s="10"/>
      <c r="J22" s="90"/>
      <c r="K22" s="240">
        <v>521</v>
      </c>
      <c r="L22" s="10"/>
      <c r="M22" s="177" t="s">
        <v>46</v>
      </c>
      <c r="N22" s="178"/>
      <c r="Q22" s="26">
        <v>865.4</v>
      </c>
      <c r="R22" s="10"/>
      <c r="S22" s="90"/>
      <c r="T22" s="26"/>
      <c r="U22" s="18"/>
    </row>
    <row r="23" spans="1:23" ht="15.75" x14ac:dyDescent="0.25">
      <c r="A23" s="159">
        <v>148.80000000000001</v>
      </c>
      <c r="B23" s="10"/>
      <c r="C23" s="68"/>
      <c r="D23" s="68" t="s">
        <v>81</v>
      </c>
      <c r="E23" s="132"/>
      <c r="F23" s="9"/>
      <c r="G23" s="9"/>
      <c r="H23" s="26">
        <v>171.98000000000002</v>
      </c>
      <c r="I23" s="9"/>
      <c r="J23" s="90"/>
      <c r="K23" s="240">
        <v>1131.3600000000001</v>
      </c>
      <c r="L23" s="10"/>
      <c r="M23" s="177" t="s">
        <v>185</v>
      </c>
      <c r="N23" s="178"/>
      <c r="Q23" s="26">
        <v>1065.8399999999999</v>
      </c>
      <c r="R23" s="10"/>
      <c r="S23" s="90"/>
      <c r="T23" s="26"/>
      <c r="U23" s="18"/>
      <c r="V23" s="6"/>
      <c r="W23" s="14"/>
    </row>
    <row r="24" spans="1:23" ht="15.75" x14ac:dyDescent="0.25">
      <c r="A24" s="157">
        <v>4542.7999999999993</v>
      </c>
      <c r="B24" s="10"/>
      <c r="C24" s="174" t="s">
        <v>47</v>
      </c>
      <c r="D24" s="34"/>
      <c r="E24" s="135"/>
      <c r="F24" s="173" t="s">
        <v>93</v>
      </c>
      <c r="G24" s="10"/>
      <c r="H24" s="26">
        <v>2439.2800000000007</v>
      </c>
      <c r="I24" s="235"/>
      <c r="J24" s="90"/>
      <c r="K24" s="67"/>
      <c r="L24" s="10"/>
      <c r="M24" s="177"/>
      <c r="N24" s="178"/>
      <c r="Q24" s="67"/>
      <c r="R24" s="10"/>
      <c r="S24" s="90"/>
      <c r="T24" s="26"/>
      <c r="U24" s="18"/>
      <c r="W24" s="15"/>
    </row>
    <row r="25" spans="1:23" ht="16.5" thickBot="1" x14ac:dyDescent="0.3">
      <c r="A25" s="67">
        <v>746.45</v>
      </c>
      <c r="B25" s="88"/>
      <c r="C25" s="68" t="s">
        <v>49</v>
      </c>
      <c r="D25" s="34"/>
      <c r="E25" s="135"/>
      <c r="F25" s="173" t="s">
        <v>88</v>
      </c>
      <c r="G25" s="10"/>
      <c r="H25" s="26">
        <f>1633.4-993.45</f>
        <v>639.95000000000005</v>
      </c>
      <c r="I25" s="10"/>
      <c r="J25" s="90"/>
      <c r="K25" s="250">
        <f>SUM(K18:K24)</f>
        <v>14808.310000000001</v>
      </c>
      <c r="L25" s="10"/>
      <c r="M25" s="177" t="s">
        <v>74</v>
      </c>
      <c r="N25" s="178"/>
      <c r="Q25" s="175">
        <f>SUM(Q18:Q24)</f>
        <v>13859.72</v>
      </c>
      <c r="R25" s="10"/>
      <c r="S25" s="90"/>
      <c r="T25" s="26"/>
      <c r="W25" s="49"/>
    </row>
    <row r="26" spans="1:23" ht="16.5" customHeight="1" thickTop="1" thickBot="1" x14ac:dyDescent="0.3">
      <c r="A26" s="160">
        <f>SUM(A19:A25)</f>
        <v>10075.33</v>
      </c>
      <c r="B26" s="10"/>
      <c r="H26" s="170">
        <f>SUM(H19:H25)</f>
        <v>7038.3400000000011</v>
      </c>
      <c r="I26" s="17">
        <f>SUM(H19:H25)</f>
        <v>7038.3400000000011</v>
      </c>
      <c r="J26" s="90"/>
      <c r="L26" s="10"/>
      <c r="M26" s="179"/>
      <c r="N26" s="179"/>
      <c r="O26" s="110"/>
      <c r="Q26" s="18"/>
      <c r="R26" s="10"/>
      <c r="S26" s="90"/>
      <c r="T26" s="26"/>
      <c r="U26" s="18"/>
      <c r="V26" s="10"/>
      <c r="W26" s="8"/>
    </row>
    <row r="27" spans="1:23" ht="17.25" customHeight="1" thickTop="1" thickBot="1" x14ac:dyDescent="0.3">
      <c r="A27" s="18"/>
      <c r="I27" s="18"/>
      <c r="J27" s="90"/>
      <c r="K27" s="250">
        <f>K16-K25</f>
        <v>4542.7999999999993</v>
      </c>
      <c r="L27" s="10"/>
      <c r="M27" s="180" t="s">
        <v>75</v>
      </c>
      <c r="N27" s="179"/>
      <c r="Q27" s="176">
        <f>Q16-Q25</f>
        <v>2439.2800000000007</v>
      </c>
      <c r="R27" s="10"/>
      <c r="S27" s="90"/>
      <c r="T27" s="26"/>
      <c r="U27" s="18"/>
      <c r="V27" s="7"/>
      <c r="W27" s="8"/>
    </row>
    <row r="28" spans="1:23" ht="17.25" customHeight="1" thickTop="1" x14ac:dyDescent="0.25">
      <c r="A28" s="18"/>
      <c r="I28" s="18"/>
      <c r="J28" s="90"/>
      <c r="K28" s="143"/>
      <c r="L28" s="10"/>
      <c r="M28" s="180"/>
      <c r="N28" s="179"/>
      <c r="P28" s="17"/>
      <c r="Q28" s="10"/>
      <c r="R28" s="10"/>
      <c r="S28" s="90"/>
      <c r="T28" s="26"/>
      <c r="U28" s="18"/>
      <c r="V28" s="232"/>
      <c r="W28" s="8"/>
    </row>
    <row r="29" spans="1:23" ht="16.5" customHeight="1" thickBot="1" x14ac:dyDescent="0.3">
      <c r="A29" s="18"/>
      <c r="B29" s="10"/>
      <c r="C29" s="102" t="s">
        <v>67</v>
      </c>
      <c r="D29" s="79"/>
      <c r="E29" s="79"/>
      <c r="F29" s="79"/>
      <c r="G29" s="10"/>
      <c r="H29" s="78"/>
      <c r="I29" s="18"/>
      <c r="J29" s="91"/>
      <c r="K29" s="143"/>
      <c r="L29" s="10"/>
      <c r="M29" s="180"/>
      <c r="N29" s="179"/>
      <c r="P29" s="17"/>
      <c r="Q29" s="10"/>
      <c r="R29" s="10"/>
      <c r="S29" s="90"/>
      <c r="T29" s="17"/>
      <c r="U29" s="17"/>
      <c r="V29" s="7"/>
      <c r="W29" s="8"/>
    </row>
    <row r="30" spans="1:23" ht="15" customHeight="1" x14ac:dyDescent="0.25">
      <c r="A30" s="67">
        <v>0</v>
      </c>
      <c r="B30" s="10"/>
      <c r="C30" s="16" t="s">
        <v>11</v>
      </c>
      <c r="D30" s="181" t="s">
        <v>37</v>
      </c>
      <c r="E30" s="182"/>
      <c r="F30" s="182"/>
      <c r="G30" s="18"/>
      <c r="H30" s="26">
        <v>0</v>
      </c>
      <c r="I30" s="18"/>
      <c r="J30" s="93"/>
      <c r="K30" s="143"/>
      <c r="L30" s="10"/>
      <c r="M30" s="180"/>
      <c r="N30" s="179"/>
      <c r="P30" s="17"/>
      <c r="Q30" s="10"/>
      <c r="R30" s="10"/>
      <c r="S30" s="90"/>
      <c r="T30" s="26"/>
      <c r="U30" s="18"/>
      <c r="W30" s="1"/>
    </row>
    <row r="31" spans="1:23" ht="16.149999999999999" customHeight="1" x14ac:dyDescent="0.25">
      <c r="A31" s="67">
        <v>1225.8900000000001</v>
      </c>
      <c r="B31" s="10"/>
      <c r="C31" s="16"/>
      <c r="D31" s="68" t="s">
        <v>33</v>
      </c>
      <c r="E31" s="40"/>
      <c r="F31" s="40"/>
      <c r="G31" s="18"/>
      <c r="H31" s="26">
        <v>1468.35</v>
      </c>
      <c r="I31" s="18"/>
      <c r="J31" s="90"/>
      <c r="K31" s="143"/>
      <c r="L31" s="10"/>
      <c r="M31" s="180"/>
      <c r="N31" s="179"/>
      <c r="P31" s="17"/>
      <c r="Q31" s="10"/>
      <c r="R31" s="10"/>
      <c r="S31" s="90"/>
      <c r="T31" s="26"/>
      <c r="U31" s="18"/>
      <c r="W31" s="46"/>
    </row>
    <row r="32" spans="1:23" ht="17.25" customHeight="1" x14ac:dyDescent="0.25">
      <c r="A32" s="240">
        <v>5000</v>
      </c>
      <c r="B32" s="10"/>
      <c r="C32" s="16"/>
      <c r="D32" s="68" t="s">
        <v>8</v>
      </c>
      <c r="E32" s="273" t="s">
        <v>89</v>
      </c>
      <c r="F32" s="273"/>
      <c r="G32" s="18"/>
      <c r="H32" s="26">
        <v>4000</v>
      </c>
      <c r="I32" s="18"/>
      <c r="J32" s="90"/>
      <c r="K32" s="143"/>
      <c r="L32" s="10"/>
      <c r="M32" s="180"/>
      <c r="N32" s="179"/>
      <c r="P32" s="17"/>
      <c r="Q32" s="10"/>
      <c r="R32" s="10"/>
      <c r="S32" s="90"/>
      <c r="T32" s="26"/>
      <c r="U32" s="18"/>
      <c r="W32" s="5"/>
    </row>
    <row r="33" spans="1:23" ht="17.25" customHeight="1" thickBot="1" x14ac:dyDescent="0.3">
      <c r="A33" s="67">
        <v>3948.66</v>
      </c>
      <c r="B33" s="10"/>
      <c r="C33" s="16"/>
      <c r="D33" s="68" t="s">
        <v>63</v>
      </c>
      <c r="E33" s="40"/>
      <c r="F33" s="172" t="s">
        <v>96</v>
      </c>
      <c r="G33" s="18"/>
      <c r="H33" s="26">
        <v>3639.9</v>
      </c>
      <c r="I33" s="18"/>
      <c r="J33" s="90"/>
      <c r="K33" s="143"/>
      <c r="L33" s="10"/>
      <c r="M33" s="180"/>
      <c r="N33" s="179"/>
      <c r="P33" s="17"/>
      <c r="Q33" s="10"/>
      <c r="R33" s="10"/>
      <c r="S33" s="90"/>
      <c r="T33" s="26"/>
      <c r="U33" s="18"/>
      <c r="W33" s="5"/>
    </row>
    <row r="34" spans="1:23" ht="16.5" customHeight="1" thickBot="1" x14ac:dyDescent="0.3">
      <c r="A34" s="161">
        <f>SUM(A30:A33)</f>
        <v>10174.549999999999</v>
      </c>
      <c r="B34" s="10"/>
      <c r="C34" s="16"/>
      <c r="D34" s="68"/>
      <c r="E34" s="40"/>
      <c r="F34" s="40"/>
      <c r="G34" s="18"/>
      <c r="H34" s="170">
        <f>SUM(H30:H33)</f>
        <v>9108.25</v>
      </c>
      <c r="I34" s="26">
        <f>H34</f>
        <v>9108.25</v>
      </c>
      <c r="J34" s="92"/>
      <c r="K34" s="16"/>
      <c r="Q34" s="10"/>
      <c r="R34" s="10"/>
      <c r="S34" s="90"/>
      <c r="T34" s="26"/>
      <c r="U34" s="18"/>
      <c r="W34" s="5"/>
    </row>
    <row r="35" spans="1:23" ht="19.5" thickTop="1" thickBot="1" x14ac:dyDescent="0.3">
      <c r="B35" s="10"/>
      <c r="C35" s="102" t="s">
        <v>12</v>
      </c>
      <c r="D35" s="183"/>
      <c r="E35" s="18"/>
      <c r="F35" s="18"/>
      <c r="G35" s="18"/>
      <c r="H35" s="78"/>
      <c r="I35" s="10"/>
      <c r="J35" s="90"/>
      <c r="K35" s="189" t="s">
        <v>163</v>
      </c>
      <c r="L35" s="190"/>
      <c r="M35" s="190"/>
      <c r="N35" s="190"/>
      <c r="O35" s="190"/>
      <c r="P35" s="190"/>
      <c r="Q35" s="191"/>
      <c r="R35" s="191"/>
      <c r="S35" s="90"/>
      <c r="T35" s="26"/>
      <c r="U35" s="18"/>
      <c r="W35" s="47"/>
    </row>
    <row r="36" spans="1:23" ht="16.5" thickBot="1" x14ac:dyDescent="0.3">
      <c r="A36" s="240">
        <v>1589.1699999999998</v>
      </c>
      <c r="B36" s="10"/>
      <c r="C36" s="68" t="s">
        <v>58</v>
      </c>
      <c r="D36" s="68"/>
      <c r="E36" s="34"/>
      <c r="F36" s="173" t="s">
        <v>95</v>
      </c>
      <c r="G36" s="18"/>
      <c r="I36" s="26">
        <f>1816.42-150.78</f>
        <v>1665.64</v>
      </c>
      <c r="J36" s="90"/>
      <c r="Q36" s="10"/>
      <c r="R36" s="10"/>
      <c r="S36" s="90"/>
      <c r="T36" s="17"/>
      <c r="U36" s="26"/>
      <c r="W36" s="47"/>
    </row>
    <row r="37" spans="1:23" ht="16.5" thickBot="1" x14ac:dyDescent="0.3">
      <c r="A37" s="240">
        <v>2545.4499999999998</v>
      </c>
      <c r="B37" s="10"/>
      <c r="C37" s="16" t="s">
        <v>103</v>
      </c>
      <c r="D37" s="16"/>
      <c r="E37" s="16"/>
      <c r="F37" s="18"/>
      <c r="G37" s="18"/>
      <c r="H37" s="26"/>
      <c r="I37" s="26">
        <f>414+1748.54</f>
        <v>2162.54</v>
      </c>
      <c r="J37" s="90"/>
      <c r="K37" s="136" t="s">
        <v>152</v>
      </c>
      <c r="L37" s="10"/>
      <c r="Q37" s="154" t="s">
        <v>161</v>
      </c>
      <c r="S37" s="90"/>
      <c r="T37" s="26"/>
      <c r="U37" s="18"/>
      <c r="W37" s="47"/>
    </row>
    <row r="38" spans="1:23" ht="18.75" customHeight="1" thickTop="1" thickBot="1" x14ac:dyDescent="0.3">
      <c r="A38" s="249">
        <f>A17+A34+A26+A36+A37</f>
        <v>92496.059999999983</v>
      </c>
      <c r="B38" s="10"/>
      <c r="C38" s="68"/>
      <c r="D38" s="68"/>
      <c r="E38" s="34"/>
      <c r="F38" s="18"/>
      <c r="G38" s="18"/>
      <c r="H38" s="13"/>
      <c r="I38" s="171">
        <f>I36+I34+I26+I17+I37</f>
        <v>85436.739999999991</v>
      </c>
      <c r="J38" s="90"/>
      <c r="L38" s="10"/>
      <c r="M38" s="10"/>
      <c r="N38" s="10"/>
      <c r="O38" s="10"/>
      <c r="P38" s="10"/>
      <c r="S38" s="90"/>
      <c r="T38" s="26"/>
      <c r="U38" s="18"/>
      <c r="W38" s="5"/>
    </row>
    <row r="39" spans="1:23" ht="16.5" thickTop="1" x14ac:dyDescent="0.25">
      <c r="A39" s="95"/>
      <c r="B39" s="10"/>
      <c r="C39" s="276"/>
      <c r="D39" s="277"/>
      <c r="E39" s="277"/>
      <c r="F39" s="196"/>
      <c r="G39" s="18"/>
      <c r="J39" s="90"/>
      <c r="K39" s="240">
        <v>10082.56</v>
      </c>
      <c r="L39" s="10"/>
      <c r="M39" s="16" t="s">
        <v>54</v>
      </c>
      <c r="N39" s="18"/>
      <c r="O39" s="18"/>
      <c r="P39" s="18"/>
      <c r="Q39" s="26">
        <v>9039.08</v>
      </c>
      <c r="S39" s="90"/>
      <c r="T39" s="26"/>
      <c r="U39" s="18"/>
      <c r="W39" s="5"/>
    </row>
    <row r="40" spans="1:23" ht="17.25" customHeight="1" x14ac:dyDescent="0.25">
      <c r="A40" s="256"/>
      <c r="B40" s="10"/>
      <c r="C40" s="16"/>
      <c r="D40" s="16"/>
      <c r="E40" s="16"/>
      <c r="F40" s="18"/>
      <c r="G40" s="18"/>
      <c r="H40" s="48"/>
      <c r="I40" s="10"/>
      <c r="J40" s="90"/>
      <c r="K40" s="240">
        <v>0.91</v>
      </c>
      <c r="L40" s="10"/>
      <c r="M40" s="16" t="s">
        <v>57</v>
      </c>
      <c r="N40" s="18"/>
      <c r="O40" s="18"/>
      <c r="P40" s="18"/>
      <c r="Q40" s="26">
        <v>1.01</v>
      </c>
      <c r="S40" s="90"/>
      <c r="T40" s="26"/>
      <c r="U40" s="18"/>
      <c r="W40" s="5"/>
    </row>
    <row r="41" spans="1:23" ht="17.100000000000001" customHeight="1" thickBot="1" x14ac:dyDescent="0.3">
      <c r="A41" s="97"/>
      <c r="B41" s="10"/>
      <c r="C41" s="102" t="s">
        <v>68</v>
      </c>
      <c r="D41" s="102"/>
      <c r="E41" s="102"/>
      <c r="F41" s="18"/>
      <c r="G41" s="18"/>
      <c r="H41" s="48"/>
      <c r="I41" s="10"/>
      <c r="J41" s="90"/>
      <c r="K41" s="252">
        <v>-4947.5600000000004</v>
      </c>
      <c r="L41" s="10"/>
      <c r="M41" s="16" t="s">
        <v>55</v>
      </c>
      <c r="N41" s="18"/>
      <c r="O41" s="18"/>
      <c r="P41" s="18"/>
      <c r="Q41" s="26">
        <v>-4942.08</v>
      </c>
      <c r="S41" s="90"/>
      <c r="T41" s="26"/>
      <c r="U41" s="18"/>
      <c r="W41" s="5"/>
    </row>
    <row r="42" spans="1:23" ht="15.95" customHeight="1" x14ac:dyDescent="0.25">
      <c r="A42" s="240">
        <v>500</v>
      </c>
      <c r="B42" s="10"/>
      <c r="C42" s="16" t="s">
        <v>14</v>
      </c>
      <c r="D42" s="16"/>
      <c r="E42" s="184"/>
      <c r="F42" s="18"/>
      <c r="G42" s="18"/>
      <c r="H42" s="26">
        <v>2000</v>
      </c>
      <c r="J42" s="90"/>
      <c r="K42" s="245">
        <f>SUM(K39:K41)</f>
        <v>5135.9099999999989</v>
      </c>
      <c r="M42" s="16"/>
      <c r="N42" s="18"/>
      <c r="O42" s="18"/>
      <c r="P42" s="16"/>
      <c r="Q42" s="185">
        <f>Q39+Q40+Q41</f>
        <v>4098.01</v>
      </c>
      <c r="S42" s="90"/>
      <c r="T42" s="26"/>
      <c r="U42" s="18"/>
      <c r="W42" s="5"/>
    </row>
    <row r="43" spans="1:23" ht="15" customHeight="1" x14ac:dyDescent="0.25">
      <c r="A43" s="240">
        <v>1035</v>
      </c>
      <c r="C43" s="16" t="s">
        <v>171</v>
      </c>
      <c r="D43" s="16"/>
      <c r="E43" s="274" t="s">
        <v>97</v>
      </c>
      <c r="F43" s="275"/>
      <c r="G43" s="275"/>
      <c r="H43" s="26">
        <v>3978.5</v>
      </c>
      <c r="J43" s="90"/>
      <c r="K43" s="242"/>
      <c r="L43" s="10"/>
      <c r="M43" s="16"/>
      <c r="N43" s="18"/>
      <c r="O43" s="18"/>
      <c r="P43" s="16"/>
      <c r="Q43" s="26"/>
      <c r="S43" s="90"/>
      <c r="T43" s="26"/>
      <c r="U43" s="18"/>
      <c r="W43" s="47"/>
    </row>
    <row r="44" spans="1:23" ht="15.75" customHeight="1" x14ac:dyDescent="0.25">
      <c r="A44" s="241">
        <v>1314.86</v>
      </c>
      <c r="C44" s="16" t="s">
        <v>138</v>
      </c>
      <c r="H44" s="230">
        <v>0</v>
      </c>
      <c r="J44" s="90"/>
      <c r="K44" s="240">
        <v>5000</v>
      </c>
      <c r="L44" s="10"/>
      <c r="M44" s="16" t="s">
        <v>56</v>
      </c>
      <c r="N44" s="18"/>
      <c r="O44" s="16" t="s">
        <v>87</v>
      </c>
      <c r="P44" s="194"/>
      <c r="Q44" s="26">
        <v>4000</v>
      </c>
      <c r="S44" s="90"/>
      <c r="T44" s="17"/>
      <c r="U44" s="26"/>
      <c r="W44" s="47"/>
    </row>
    <row r="45" spans="1:23" ht="15.75" customHeight="1" x14ac:dyDescent="0.25">
      <c r="A45" s="240">
        <v>934.13</v>
      </c>
      <c r="B45" s="10"/>
      <c r="C45" s="68" t="s">
        <v>69</v>
      </c>
      <c r="D45" s="40"/>
      <c r="E45" s="159"/>
      <c r="F45" s="18"/>
      <c r="G45" s="18"/>
      <c r="H45" s="26">
        <v>150.78</v>
      </c>
      <c r="J45" s="90"/>
      <c r="K45" s="240">
        <v>135.90999999999894</v>
      </c>
      <c r="M45" s="18"/>
      <c r="N45" s="18"/>
      <c r="O45" s="16" t="s">
        <v>140</v>
      </c>
      <c r="P45" s="18"/>
      <c r="Q45" s="26">
        <f>Q42-Q44</f>
        <v>98.010000000000218</v>
      </c>
      <c r="S45" s="90"/>
      <c r="T45" s="26"/>
      <c r="U45" s="18"/>
      <c r="W45" s="47"/>
    </row>
    <row r="46" spans="1:23" ht="15.75" customHeight="1" thickBot="1" x14ac:dyDescent="0.3">
      <c r="A46" s="240">
        <f>2099.5-1035</f>
        <v>1064.5</v>
      </c>
      <c r="B46" s="10"/>
      <c r="C46" s="68" t="s">
        <v>144</v>
      </c>
      <c r="D46" s="18"/>
      <c r="E46" s="18"/>
      <c r="F46" s="18"/>
      <c r="G46" s="18"/>
      <c r="H46" s="26">
        <v>3000</v>
      </c>
      <c r="J46" s="90"/>
      <c r="K46" s="241">
        <f>305.5-10</f>
        <v>295.5</v>
      </c>
      <c r="L46" s="10"/>
      <c r="M46" s="16" t="s">
        <v>127</v>
      </c>
      <c r="N46" s="18"/>
      <c r="O46" s="16"/>
      <c r="P46" s="194"/>
      <c r="Q46" s="253">
        <v>431.41</v>
      </c>
      <c r="R46" s="24"/>
      <c r="S46" s="90"/>
      <c r="T46" s="26"/>
      <c r="U46" s="18"/>
      <c r="W46" s="47"/>
    </row>
    <row r="47" spans="1:23" ht="15.75" customHeight="1" thickTop="1" thickBot="1" x14ac:dyDescent="0.3">
      <c r="A47" s="250">
        <f>SUM(A42:A46)</f>
        <v>4848.49</v>
      </c>
      <c r="B47" s="10"/>
      <c r="H47" s="170">
        <f>SUM(H42:H46)</f>
        <v>9129.2799999999988</v>
      </c>
      <c r="I47" s="26">
        <f>H47</f>
        <v>9129.2799999999988</v>
      </c>
      <c r="J47" s="90"/>
      <c r="K47" s="243">
        <v>431.41</v>
      </c>
      <c r="L47" s="10"/>
      <c r="M47" s="16" t="s">
        <v>141</v>
      </c>
      <c r="N47" s="18"/>
      <c r="O47" s="18"/>
      <c r="P47" s="18"/>
      <c r="Q47" s="26">
        <f>Q45+Q46</f>
        <v>529.4200000000003</v>
      </c>
      <c r="S47" s="90"/>
      <c r="T47" s="26"/>
      <c r="U47" s="18"/>
      <c r="V47" s="16"/>
      <c r="W47" s="26"/>
    </row>
    <row r="48" spans="1:23" ht="17.25" thickTop="1" thickBot="1" x14ac:dyDescent="0.3">
      <c r="J48" s="90"/>
      <c r="O48" s="18"/>
      <c r="P48" s="18"/>
      <c r="Q48" s="18"/>
      <c r="S48" s="90"/>
      <c r="U48" s="18"/>
      <c r="V48" s="16"/>
      <c r="W48" s="26"/>
    </row>
    <row r="49" spans="1:23" ht="17.25" thickTop="1" thickBot="1" x14ac:dyDescent="0.3">
      <c r="A49" s="163">
        <f>A38+A47</f>
        <v>97344.549999999988</v>
      </c>
      <c r="B49" s="10"/>
      <c r="D49" s="50"/>
      <c r="E49" s="133" t="s">
        <v>61</v>
      </c>
      <c r="F49" s="105"/>
      <c r="G49" s="10"/>
      <c r="H49" s="48"/>
      <c r="I49" s="134">
        <f>I47+I38</f>
        <v>94566.01999999999</v>
      </c>
      <c r="J49" s="90"/>
      <c r="O49" s="18"/>
      <c r="P49" s="18"/>
      <c r="Q49" s="18"/>
      <c r="S49" s="90"/>
      <c r="T49" s="26"/>
      <c r="U49" s="18"/>
      <c r="V49" s="16"/>
      <c r="W49" s="26"/>
    </row>
    <row r="50" spans="1:23" ht="17.25" customHeight="1" thickTop="1" thickBot="1" x14ac:dyDescent="0.3">
      <c r="B50" s="10"/>
      <c r="C50" s="87"/>
      <c r="D50" s="10"/>
      <c r="J50" s="90"/>
      <c r="O50" s="18"/>
      <c r="P50" s="18"/>
      <c r="Q50" s="18"/>
      <c r="S50" s="90"/>
      <c r="T50" s="26"/>
      <c r="U50" s="18"/>
      <c r="V50" s="16"/>
      <c r="W50" s="26"/>
    </row>
    <row r="51" spans="1:23" ht="17.45" customHeight="1" thickTop="1" thickBot="1" x14ac:dyDescent="0.3">
      <c r="A51" s="234">
        <v>-2387.8600000000151</v>
      </c>
      <c r="E51" s="195" t="s">
        <v>139</v>
      </c>
      <c r="F51" s="23"/>
      <c r="G51" s="10"/>
      <c r="H51" s="227"/>
      <c r="I51" s="226">
        <f>I49-I106</f>
        <v>-9805.6900000000169</v>
      </c>
      <c r="J51" s="90"/>
      <c r="O51" s="18"/>
      <c r="P51" s="18"/>
      <c r="Q51" s="18"/>
      <c r="S51" s="90"/>
      <c r="T51" s="26"/>
      <c r="U51" s="18"/>
      <c r="V51" s="16"/>
      <c r="W51" s="26"/>
    </row>
    <row r="52" spans="1:23" ht="16.5" thickTop="1" x14ac:dyDescent="0.25">
      <c r="A52" s="101"/>
      <c r="B52" s="10"/>
      <c r="C52" s="10"/>
      <c r="D52" s="10"/>
      <c r="E52" s="10"/>
      <c r="F52" s="10"/>
      <c r="G52" s="10"/>
      <c r="H52" s="20"/>
      <c r="I52" s="10"/>
      <c r="J52" s="90"/>
      <c r="O52" s="18"/>
      <c r="P52" s="18"/>
      <c r="Q52" s="18"/>
      <c r="S52" s="90"/>
      <c r="T52" s="26"/>
      <c r="U52" s="18"/>
      <c r="V52" s="16"/>
      <c r="W52" s="26"/>
    </row>
    <row r="53" spans="1:23" ht="15.75" x14ac:dyDescent="0.25">
      <c r="A53" s="229">
        <v>2525.9499999999998</v>
      </c>
      <c r="E53" s="228" t="s">
        <v>128</v>
      </c>
      <c r="F53" s="228"/>
      <c r="G53" s="228"/>
      <c r="H53" s="228"/>
      <c r="I53" s="229">
        <f>Q80</f>
        <v>9477.59</v>
      </c>
      <c r="J53" s="90"/>
      <c r="O53" s="18"/>
      <c r="P53" s="18"/>
      <c r="Q53" s="18"/>
      <c r="S53" s="90"/>
      <c r="T53" s="26"/>
      <c r="U53" s="18"/>
      <c r="V53" s="16"/>
      <c r="W53" s="26"/>
    </row>
    <row r="54" spans="1:23" ht="15.75" x14ac:dyDescent="0.25">
      <c r="A54" s="229">
        <v>0</v>
      </c>
      <c r="E54" s="228" t="s">
        <v>129</v>
      </c>
      <c r="F54" s="228"/>
      <c r="G54" s="228"/>
      <c r="H54" s="228"/>
      <c r="I54" s="229">
        <v>0</v>
      </c>
      <c r="J54" s="90"/>
      <c r="O54" s="18"/>
      <c r="P54" s="18"/>
      <c r="Q54" s="18"/>
      <c r="S54" s="90"/>
      <c r="T54" s="26"/>
      <c r="U54" s="18"/>
      <c r="V54" s="16"/>
      <c r="W54" s="26"/>
    </row>
    <row r="55" spans="1:23" ht="15.75" x14ac:dyDescent="0.25">
      <c r="A55" s="229">
        <v>4542.7999999999993</v>
      </c>
      <c r="E55" s="228" t="s">
        <v>130</v>
      </c>
      <c r="F55" s="228"/>
      <c r="G55" s="228"/>
      <c r="H55" s="228"/>
      <c r="I55" s="229">
        <f>H24</f>
        <v>2439.2800000000007</v>
      </c>
      <c r="J55" s="90"/>
      <c r="O55" s="18"/>
      <c r="P55" s="18"/>
      <c r="Q55" s="18"/>
      <c r="S55" s="90"/>
      <c r="T55" s="26"/>
      <c r="U55" s="18"/>
      <c r="V55" s="16"/>
      <c r="W55" s="26"/>
    </row>
    <row r="56" spans="1:23" ht="15.75" x14ac:dyDescent="0.25">
      <c r="A56" s="229">
        <v>-8319.07</v>
      </c>
      <c r="E56" s="228" t="s">
        <v>131</v>
      </c>
      <c r="F56" s="228"/>
      <c r="G56" s="228"/>
      <c r="H56" s="228"/>
      <c r="I56" s="229">
        <v>-11745.88</v>
      </c>
      <c r="J56" s="90"/>
      <c r="O56" s="18"/>
      <c r="P56" s="18"/>
      <c r="Q56" s="18"/>
      <c r="S56" s="90"/>
      <c r="T56" s="17"/>
      <c r="U56" s="103"/>
    </row>
    <row r="57" spans="1:23" ht="15.75" x14ac:dyDescent="0.25">
      <c r="J57" s="90"/>
      <c r="O57" s="18"/>
      <c r="P57" s="18"/>
      <c r="Q57" s="18"/>
      <c r="S57" s="90"/>
      <c r="T57" s="17"/>
      <c r="U57" s="103"/>
    </row>
    <row r="58" spans="1:23" ht="15.75" customHeight="1" x14ac:dyDescent="0.25">
      <c r="J58" s="90"/>
      <c r="O58" s="18"/>
      <c r="P58" s="18"/>
      <c r="Q58" s="18"/>
      <c r="S58" s="90"/>
      <c r="T58" s="17"/>
      <c r="U58" s="103"/>
    </row>
    <row r="59" spans="1:23" ht="15" customHeight="1" x14ac:dyDescent="0.25">
      <c r="J59" s="90"/>
      <c r="O59" s="18"/>
      <c r="P59" s="18"/>
      <c r="Q59" s="18"/>
      <c r="S59" s="90"/>
      <c r="T59" s="17"/>
      <c r="U59" s="103"/>
    </row>
    <row r="60" spans="1:23" ht="15.75" x14ac:dyDescent="0.25">
      <c r="J60" s="92"/>
      <c r="S60" s="90"/>
      <c r="T60" s="17"/>
      <c r="U60" s="17"/>
    </row>
    <row r="61" spans="1:23" ht="18" x14ac:dyDescent="0.25">
      <c r="A61" s="278" t="s">
        <v>62</v>
      </c>
      <c r="B61" s="278"/>
      <c r="C61" s="278"/>
      <c r="D61" s="278"/>
      <c r="E61" s="278"/>
      <c r="F61" s="278"/>
      <c r="G61" s="278"/>
      <c r="H61" s="278"/>
      <c r="I61" s="278"/>
      <c r="J61" s="90"/>
      <c r="K61" s="186" t="s">
        <v>79</v>
      </c>
      <c r="L61" s="192"/>
      <c r="M61" s="193" t="s">
        <v>164</v>
      </c>
      <c r="N61" s="192"/>
      <c r="O61" s="192"/>
      <c r="P61" s="192"/>
      <c r="Q61" s="192"/>
      <c r="R61" s="192"/>
      <c r="S61" s="90"/>
      <c r="T61" s="17"/>
      <c r="U61" s="24"/>
    </row>
    <row r="62" spans="1:23" ht="16.5" thickBot="1" x14ac:dyDescent="0.3">
      <c r="A62" s="51"/>
      <c r="B62" s="18"/>
      <c r="C62" s="18"/>
      <c r="D62" s="18"/>
      <c r="E62" s="18"/>
      <c r="F62" s="18"/>
      <c r="G62" s="18"/>
      <c r="H62" s="25"/>
      <c r="J62" s="90"/>
      <c r="R62" s="10"/>
      <c r="S62" s="90"/>
      <c r="T62" s="24"/>
      <c r="U62" s="104"/>
    </row>
    <row r="63" spans="1:23" ht="15.75" customHeight="1" thickBot="1" x14ac:dyDescent="0.3">
      <c r="A63" s="51"/>
      <c r="B63" s="29"/>
      <c r="C63" s="205" t="s">
        <v>160</v>
      </c>
      <c r="D63" s="204"/>
      <c r="E63" s="204"/>
      <c r="F63" s="204"/>
      <c r="G63" s="204"/>
      <c r="H63" s="204"/>
      <c r="J63" s="90"/>
      <c r="K63" s="136" t="s">
        <v>152</v>
      </c>
      <c r="M63" s="1"/>
      <c r="N63" s="10"/>
      <c r="O63" s="10"/>
      <c r="Q63" s="139" t="s">
        <v>161</v>
      </c>
      <c r="S63" s="90"/>
      <c r="T63" s="24"/>
      <c r="U63" s="24"/>
    </row>
    <row r="64" spans="1:23" ht="15.75" customHeight="1" thickBot="1" x14ac:dyDescent="0.3">
      <c r="A64" s="51"/>
      <c r="B64" s="80"/>
      <c r="C64" s="82"/>
      <c r="D64" s="259"/>
      <c r="E64" s="81"/>
      <c r="F64" s="81"/>
      <c r="G64" s="81"/>
      <c r="H64" s="81"/>
      <c r="J64" s="90"/>
      <c r="K64" s="157"/>
      <c r="M64" s="1"/>
      <c r="P64" s="45"/>
      <c r="R64" s="10"/>
      <c r="S64" s="90"/>
      <c r="T64" s="24"/>
      <c r="U64" s="24"/>
    </row>
    <row r="65" spans="1:20" ht="17.25" customHeight="1" thickBot="1" x14ac:dyDescent="0.3">
      <c r="A65" s="137" t="s">
        <v>152</v>
      </c>
      <c r="B65" s="10"/>
      <c r="C65" s="10"/>
      <c r="D65" s="10"/>
      <c r="E65" s="10"/>
      <c r="F65" s="10"/>
      <c r="H65" s="254" t="s">
        <v>161</v>
      </c>
      <c r="J65" s="90"/>
      <c r="K65" s="164"/>
      <c r="M65" s="148" t="s">
        <v>147</v>
      </c>
      <c r="R65" s="19"/>
      <c r="S65" s="90"/>
    </row>
    <row r="66" spans="1:20" ht="16.5" thickBot="1" x14ac:dyDescent="0.3">
      <c r="A66" s="97"/>
      <c r="B66" s="10"/>
      <c r="C66" s="102" t="s">
        <v>15</v>
      </c>
      <c r="D66" s="79"/>
      <c r="E66" s="10"/>
      <c r="F66" s="10"/>
      <c r="G66" s="10"/>
      <c r="H66" s="10"/>
      <c r="J66" s="90"/>
      <c r="K66" s="245">
        <v>152</v>
      </c>
      <c r="M66" s="16" t="s">
        <v>146</v>
      </c>
      <c r="N66" s="18"/>
      <c r="O66" s="18"/>
      <c r="P66" s="18"/>
      <c r="Q66" s="17">
        <v>0</v>
      </c>
      <c r="R66" s="19"/>
      <c r="S66" s="90"/>
    </row>
    <row r="67" spans="1:20" ht="15.75" x14ac:dyDescent="0.25">
      <c r="A67" s="240">
        <v>62796</v>
      </c>
      <c r="B67" s="10"/>
      <c r="C67" s="16" t="s">
        <v>70</v>
      </c>
      <c r="D67" s="10"/>
      <c r="E67" s="10"/>
      <c r="F67" s="197" t="s">
        <v>53</v>
      </c>
      <c r="H67" s="26">
        <v>64366</v>
      </c>
      <c r="J67" s="90"/>
      <c r="K67" s="257">
        <v>912.5</v>
      </c>
      <c r="M67" s="16" t="s">
        <v>155</v>
      </c>
      <c r="N67" s="18"/>
      <c r="O67" s="18"/>
      <c r="P67" s="18"/>
      <c r="Q67" s="17">
        <v>0</v>
      </c>
      <c r="R67" s="10"/>
      <c r="S67" s="90"/>
    </row>
    <row r="68" spans="1:20" ht="15.75" x14ac:dyDescent="0.25">
      <c r="A68" s="240">
        <v>2933.6800000000003</v>
      </c>
      <c r="B68" s="10"/>
      <c r="C68" s="16" t="s">
        <v>16</v>
      </c>
      <c r="D68" s="10"/>
      <c r="E68" s="10"/>
      <c r="H68" s="26">
        <v>2344.73</v>
      </c>
      <c r="J68" s="90"/>
      <c r="K68" s="257">
        <v>1035</v>
      </c>
      <c r="M68" s="16" t="s">
        <v>156</v>
      </c>
      <c r="N68" s="18"/>
      <c r="O68" s="18"/>
      <c r="P68" s="18"/>
      <c r="Q68" s="17">
        <v>3978.5</v>
      </c>
      <c r="R68" s="10"/>
      <c r="S68" s="90"/>
    </row>
    <row r="69" spans="1:20" ht="15.75" x14ac:dyDescent="0.25">
      <c r="A69" s="240">
        <v>156.80000000000001</v>
      </c>
      <c r="B69" s="10"/>
      <c r="C69" s="16" t="s">
        <v>17</v>
      </c>
      <c r="D69" s="10"/>
      <c r="E69" s="10"/>
      <c r="F69" s="83"/>
      <c r="H69" s="26">
        <v>143.80000000000001</v>
      </c>
      <c r="J69" s="90"/>
      <c r="K69" s="257"/>
      <c r="M69" s="16" t="s">
        <v>52</v>
      </c>
      <c r="N69" s="18"/>
      <c r="O69" s="18"/>
      <c r="P69" s="18"/>
      <c r="Q69" s="17">
        <v>3000</v>
      </c>
      <c r="R69" s="10"/>
      <c r="S69" s="90"/>
    </row>
    <row r="70" spans="1:20" ht="15.75" x14ac:dyDescent="0.25">
      <c r="A70" s="240">
        <v>3304.9200000000005</v>
      </c>
      <c r="B70" s="10"/>
      <c r="C70" s="16" t="s">
        <v>38</v>
      </c>
      <c r="D70" s="10"/>
      <c r="E70" s="10"/>
      <c r="F70" s="84"/>
      <c r="H70" s="26">
        <v>3450.3799999999992</v>
      </c>
      <c r="J70" s="90"/>
      <c r="K70" s="257">
        <v>0</v>
      </c>
      <c r="M70" s="16" t="s">
        <v>158</v>
      </c>
      <c r="N70" s="18"/>
      <c r="O70" s="18"/>
      <c r="P70" s="18"/>
      <c r="Q70" s="17">
        <v>0</v>
      </c>
      <c r="R70" s="10"/>
      <c r="S70" s="90"/>
    </row>
    <row r="71" spans="1:20" ht="15.75" x14ac:dyDescent="0.25">
      <c r="A71" s="240">
        <v>2731.74</v>
      </c>
      <c r="B71" s="10"/>
      <c r="C71" s="16" t="s">
        <v>18</v>
      </c>
      <c r="D71" s="10"/>
      <c r="E71" s="10"/>
      <c r="F71" s="83"/>
      <c r="H71" s="26">
        <v>1053.94</v>
      </c>
      <c r="J71" s="90"/>
      <c r="K71" s="258">
        <v>2099.5</v>
      </c>
      <c r="M71" s="16"/>
      <c r="N71" s="18"/>
      <c r="O71" s="18"/>
      <c r="P71" s="18"/>
      <c r="Q71" s="176">
        <f>SUM(Q66:Q70)</f>
        <v>6978.5</v>
      </c>
      <c r="R71" s="10"/>
      <c r="S71" s="90"/>
    </row>
    <row r="72" spans="1:20" ht="15.75" x14ac:dyDescent="0.25">
      <c r="A72" s="240">
        <v>227.35000000000002</v>
      </c>
      <c r="B72" s="10"/>
      <c r="C72" s="16" t="s">
        <v>20</v>
      </c>
      <c r="D72" s="10"/>
      <c r="E72" s="10"/>
      <c r="F72" s="51"/>
      <c r="H72" s="26">
        <v>301.10000000000002</v>
      </c>
      <c r="J72" s="90"/>
      <c r="K72" s="261"/>
      <c r="M72" s="148" t="s">
        <v>45</v>
      </c>
      <c r="N72" s="18"/>
      <c r="O72" s="18"/>
      <c r="P72" s="164"/>
      <c r="Q72" s="26"/>
      <c r="R72" s="10"/>
      <c r="S72" s="90"/>
    </row>
    <row r="73" spans="1:20" ht="18.75" customHeight="1" x14ac:dyDescent="0.25">
      <c r="A73" s="240">
        <v>2040</v>
      </c>
      <c r="B73" s="10"/>
      <c r="C73" s="16" t="s">
        <v>19</v>
      </c>
      <c r="D73" s="10"/>
      <c r="E73" s="10"/>
      <c r="F73" s="51"/>
      <c r="H73" s="26">
        <v>2040</v>
      </c>
      <c r="J73" s="90"/>
      <c r="K73" s="158">
        <v>152</v>
      </c>
      <c r="M73" s="16" t="s">
        <v>148</v>
      </c>
      <c r="N73" s="18"/>
      <c r="O73" s="18"/>
      <c r="P73" s="236"/>
      <c r="Q73" s="26">
        <v>0</v>
      </c>
      <c r="R73" s="10"/>
      <c r="S73" s="90"/>
    </row>
    <row r="74" spans="1:20" ht="17.25" customHeight="1" x14ac:dyDescent="0.25">
      <c r="A74" s="240">
        <v>1056</v>
      </c>
      <c r="B74" s="10"/>
      <c r="C74" s="16" t="s">
        <v>153</v>
      </c>
      <c r="D74" s="13"/>
      <c r="E74" s="10"/>
      <c r="F74" s="76"/>
      <c r="H74" s="26">
        <v>680</v>
      </c>
      <c r="J74" s="90"/>
      <c r="K74" s="257">
        <v>1082.26</v>
      </c>
      <c r="M74" s="16" t="s">
        <v>157</v>
      </c>
      <c r="N74" s="235"/>
      <c r="P74" s="2"/>
      <c r="Q74" s="17">
        <v>0</v>
      </c>
      <c r="R74" s="10"/>
      <c r="S74" s="90"/>
      <c r="T74" s="32"/>
    </row>
    <row r="75" spans="1:20" ht="18" customHeight="1" x14ac:dyDescent="0.25">
      <c r="A75" s="98"/>
      <c r="B75" s="10"/>
      <c r="H75" s="26"/>
      <c r="J75" s="90"/>
      <c r="K75" s="257">
        <v>619.69000000000005</v>
      </c>
      <c r="M75" s="16" t="s">
        <v>158</v>
      </c>
      <c r="N75" s="2"/>
      <c r="O75" s="2"/>
      <c r="P75" s="2"/>
      <c r="Q75" s="17">
        <v>543.6</v>
      </c>
      <c r="R75" s="10"/>
      <c r="S75" s="90"/>
      <c r="T75" s="32"/>
    </row>
    <row r="76" spans="1:20" ht="15.75" customHeight="1" thickBot="1" x14ac:dyDescent="0.3">
      <c r="B76" s="10"/>
      <c r="H76" s="26"/>
      <c r="J76" s="90"/>
      <c r="K76" s="158"/>
      <c r="M76" s="16" t="s">
        <v>173</v>
      </c>
      <c r="N76" s="18"/>
      <c r="O76" s="18"/>
      <c r="P76" s="236"/>
      <c r="Q76" s="26">
        <v>5988</v>
      </c>
      <c r="R76" s="10"/>
      <c r="S76" s="90"/>
      <c r="T76" s="32"/>
    </row>
    <row r="77" spans="1:20" ht="17.25" thickTop="1" thickBot="1" x14ac:dyDescent="0.3">
      <c r="A77" s="160">
        <f>SUM(A67:A76)</f>
        <v>75246.490000000005</v>
      </c>
      <c r="B77" s="10"/>
      <c r="H77" s="170">
        <f>SUM(H67:H75)</f>
        <v>74379.950000000012</v>
      </c>
      <c r="I77" s="26">
        <f>H77</f>
        <v>74379.950000000012</v>
      </c>
      <c r="J77" s="111"/>
      <c r="K77" s="245"/>
      <c r="M77" s="16" t="s">
        <v>175</v>
      </c>
      <c r="O77" s="18"/>
      <c r="P77" s="236"/>
      <c r="Q77" s="17">
        <v>2220</v>
      </c>
      <c r="R77" s="10"/>
      <c r="S77" s="90"/>
      <c r="T77" s="32"/>
    </row>
    <row r="78" spans="1:20" ht="16.5" thickTop="1" x14ac:dyDescent="0.25">
      <c r="J78" s="111"/>
      <c r="K78" s="245"/>
      <c r="M78" s="16" t="s">
        <v>176</v>
      </c>
      <c r="Q78" s="262">
        <v>420</v>
      </c>
      <c r="R78" s="10"/>
      <c r="S78" s="90"/>
      <c r="T78" s="32"/>
    </row>
    <row r="79" spans="1:20" ht="16.5" thickBot="1" x14ac:dyDescent="0.3">
      <c r="C79" s="102" t="s">
        <v>21</v>
      </c>
      <c r="D79" s="79"/>
      <c r="H79" s="48"/>
      <c r="I79" s="10"/>
      <c r="J79" s="111"/>
      <c r="M79" s="16" t="s">
        <v>174</v>
      </c>
      <c r="Q79" s="262">
        <v>305.99</v>
      </c>
      <c r="R79" s="10"/>
      <c r="S79" s="90"/>
      <c r="T79" s="32"/>
    </row>
    <row r="80" spans="1:20" ht="16.5" thickBot="1" x14ac:dyDescent="0.3">
      <c r="A80" s="240">
        <v>1415.66</v>
      </c>
      <c r="B80" s="10"/>
      <c r="C80" s="1" t="s">
        <v>126</v>
      </c>
      <c r="D80" s="2"/>
      <c r="E80" s="2"/>
      <c r="F80" s="75"/>
      <c r="H80" s="26">
        <v>1310.4499999999998</v>
      </c>
      <c r="I80" s="10"/>
      <c r="J80" s="111"/>
      <c r="K80" s="260">
        <v>1853.95</v>
      </c>
      <c r="M80" s="13"/>
      <c r="P80" s="2"/>
      <c r="Q80" s="239">
        <f>SUM(Q73:Q79)</f>
        <v>9477.59</v>
      </c>
      <c r="R80" s="10"/>
      <c r="S80" s="90"/>
      <c r="T80" s="32"/>
    </row>
    <row r="81" spans="1:20" ht="16.5" thickTop="1" x14ac:dyDescent="0.25">
      <c r="A81" s="240">
        <v>5383.17</v>
      </c>
      <c r="B81" s="10"/>
      <c r="C81" s="1" t="s">
        <v>22</v>
      </c>
      <c r="D81" s="2"/>
      <c r="E81" s="2"/>
      <c r="F81" s="99"/>
      <c r="H81" s="26">
        <v>5935.9599999999991</v>
      </c>
      <c r="I81" s="10"/>
      <c r="J81" s="111"/>
      <c r="K81" s="143">
        <v>245.55</v>
      </c>
      <c r="M81" s="13"/>
      <c r="P81" s="2"/>
      <c r="Q81" s="17">
        <f>Q71-Q80</f>
        <v>-2499.09</v>
      </c>
      <c r="R81" s="10"/>
      <c r="S81" s="90"/>
      <c r="T81" s="32"/>
    </row>
    <row r="82" spans="1:20" ht="15.75" x14ac:dyDescent="0.25">
      <c r="A82" s="240">
        <v>6795.13</v>
      </c>
      <c r="B82" s="10"/>
      <c r="C82" s="1" t="s">
        <v>24</v>
      </c>
      <c r="D82" s="1"/>
      <c r="E82" s="2"/>
      <c r="F82" s="85"/>
      <c r="H82" s="26">
        <v>6947.1</v>
      </c>
      <c r="I82" s="10"/>
      <c r="J82" s="111"/>
      <c r="S82" s="90"/>
      <c r="T82" s="32"/>
    </row>
    <row r="83" spans="1:20" ht="18.75" customHeight="1" x14ac:dyDescent="0.25">
      <c r="A83" s="240">
        <v>1809.99</v>
      </c>
      <c r="B83" s="10"/>
      <c r="C83" s="1" t="s">
        <v>23</v>
      </c>
      <c r="D83" s="1" t="s">
        <v>46</v>
      </c>
      <c r="E83" s="2"/>
      <c r="F83" s="202" t="s">
        <v>98</v>
      </c>
      <c r="H83" s="26">
        <v>312.45999999999998</v>
      </c>
      <c r="I83" s="10"/>
      <c r="J83" s="111"/>
      <c r="K83" s="237"/>
      <c r="L83" s="238"/>
      <c r="M83" s="238"/>
      <c r="N83" s="238"/>
      <c r="O83" s="238"/>
      <c r="P83" s="11"/>
      <c r="Q83" s="11"/>
      <c r="R83" s="11"/>
      <c r="S83" s="90"/>
      <c r="T83" s="32"/>
    </row>
    <row r="84" spans="1:20" ht="15.75" x14ac:dyDescent="0.25">
      <c r="A84" s="240">
        <v>1177.8200000000002</v>
      </c>
      <c r="B84" s="10"/>
      <c r="C84" s="1"/>
      <c r="D84" s="1" t="s">
        <v>40</v>
      </c>
      <c r="E84" s="2"/>
      <c r="F84" s="203"/>
      <c r="H84" s="26">
        <v>1573.03</v>
      </c>
      <c r="I84" s="10"/>
      <c r="J84" s="111"/>
      <c r="K84" s="263"/>
      <c r="L84" s="10"/>
      <c r="M84" s="10"/>
      <c r="N84" s="10"/>
      <c r="O84" s="10"/>
      <c r="P84" s="10"/>
      <c r="Q84" s="221"/>
      <c r="S84" s="90"/>
      <c r="T84" s="32"/>
    </row>
    <row r="85" spans="1:20" ht="16.5" thickBot="1" x14ac:dyDescent="0.3">
      <c r="A85" s="240">
        <v>390</v>
      </c>
      <c r="B85" s="10"/>
      <c r="C85" s="1"/>
      <c r="D85" s="1" t="s">
        <v>50</v>
      </c>
      <c r="E85" s="2"/>
      <c r="F85" s="86"/>
      <c r="H85" s="26">
        <v>212</v>
      </c>
      <c r="J85" s="111"/>
      <c r="L85" s="10"/>
      <c r="M85" s="145"/>
      <c r="N85" s="10"/>
      <c r="O85" s="10"/>
      <c r="P85" s="10"/>
      <c r="S85" s="90"/>
      <c r="T85" s="32"/>
    </row>
    <row r="86" spans="1:20" ht="17.25" thickTop="1" thickBot="1" x14ac:dyDescent="0.3">
      <c r="A86" s="160">
        <f>SUM(A80:A85)</f>
        <v>16971.77</v>
      </c>
      <c r="B86" s="10"/>
      <c r="C86" s="10"/>
      <c r="D86" s="10"/>
      <c r="E86" s="10"/>
      <c r="F86" s="51"/>
      <c r="H86" s="170">
        <f>SUM(H80:H85)</f>
        <v>16290.999999999998</v>
      </c>
      <c r="I86" s="17">
        <f>H86</f>
        <v>16290.999999999998</v>
      </c>
      <c r="J86" s="111"/>
      <c r="K86" s="240"/>
      <c r="L86" s="10"/>
      <c r="M86" s="1"/>
      <c r="N86" s="10"/>
      <c r="O86" s="10"/>
      <c r="P86" s="26"/>
      <c r="Q86" s="26"/>
      <c r="R86" s="26"/>
      <c r="S86" s="90"/>
      <c r="T86" s="32"/>
    </row>
    <row r="87" spans="1:20" ht="16.5" thickTop="1" x14ac:dyDescent="0.25">
      <c r="J87" s="111"/>
      <c r="K87" s="240"/>
      <c r="M87" s="1"/>
      <c r="P87" s="26"/>
      <c r="Q87" s="26"/>
      <c r="R87" s="26"/>
      <c r="S87" s="90"/>
      <c r="T87" s="32"/>
    </row>
    <row r="88" spans="1:20" ht="18.75" customHeight="1" thickBot="1" x14ac:dyDescent="0.3">
      <c r="A88" s="98"/>
      <c r="B88" s="10"/>
      <c r="C88" s="102" t="s">
        <v>25</v>
      </c>
      <c r="D88" s="79"/>
      <c r="E88" s="10"/>
      <c r="F88" s="51"/>
      <c r="H88" s="48"/>
      <c r="I88" s="10"/>
      <c r="J88" s="111"/>
      <c r="K88" s="240"/>
      <c r="L88" s="10"/>
      <c r="M88" s="1"/>
      <c r="N88" s="10"/>
      <c r="O88" s="10"/>
      <c r="P88" s="26"/>
      <c r="Q88" s="26"/>
      <c r="R88" s="26"/>
      <c r="S88" s="90"/>
      <c r="T88" s="32"/>
    </row>
    <row r="89" spans="1:20" ht="15.75" x14ac:dyDescent="0.25">
      <c r="A89" s="240">
        <v>0</v>
      </c>
      <c r="B89" s="10"/>
      <c r="C89" s="1" t="s">
        <v>48</v>
      </c>
      <c r="D89" s="1"/>
      <c r="E89" s="1"/>
      <c r="F89" s="172" t="s">
        <v>93</v>
      </c>
      <c r="H89" s="26">
        <v>0</v>
      </c>
      <c r="I89" s="26"/>
      <c r="J89" s="111"/>
      <c r="K89" s="245"/>
      <c r="L89" s="10"/>
      <c r="M89" s="1"/>
      <c r="N89" s="10"/>
      <c r="O89" s="10"/>
      <c r="P89" s="26"/>
      <c r="Q89" s="17"/>
      <c r="R89" s="26"/>
      <c r="S89" s="90"/>
      <c r="T89" s="32"/>
    </row>
    <row r="90" spans="1:20" ht="15.75" customHeight="1" x14ac:dyDescent="0.25">
      <c r="A90" s="240">
        <v>0</v>
      </c>
      <c r="B90" s="10"/>
      <c r="C90" s="131" t="s">
        <v>66</v>
      </c>
      <c r="D90" s="135"/>
      <c r="E90" s="135"/>
      <c r="F90" s="172" t="s">
        <v>88</v>
      </c>
      <c r="H90" s="26">
        <v>0</v>
      </c>
      <c r="I90" s="26"/>
      <c r="J90" s="111"/>
      <c r="K90" s="245"/>
      <c r="L90" s="10"/>
      <c r="M90" s="13"/>
      <c r="N90" s="10"/>
      <c r="O90" s="10"/>
      <c r="P90" s="26"/>
      <c r="Q90" s="17"/>
      <c r="R90" s="26"/>
      <c r="S90" s="90"/>
      <c r="T90" s="32"/>
    </row>
    <row r="91" spans="1:20" ht="17.25" customHeight="1" x14ac:dyDescent="0.25">
      <c r="A91" s="240">
        <v>534.87999999999988</v>
      </c>
      <c r="B91" s="10"/>
      <c r="C91" s="1" t="s">
        <v>71</v>
      </c>
      <c r="D91" s="135"/>
      <c r="F91" s="10"/>
      <c r="H91" s="26">
        <v>560.63</v>
      </c>
      <c r="I91" s="26"/>
      <c r="J91" s="111"/>
      <c r="K91" s="244"/>
      <c r="L91" s="10"/>
      <c r="M91" s="145"/>
      <c r="N91" s="10"/>
      <c r="O91" s="10"/>
      <c r="P91" s="26"/>
      <c r="Q91" s="26"/>
      <c r="R91" s="26"/>
      <c r="S91" s="90"/>
      <c r="T91" s="32"/>
    </row>
    <row r="92" spans="1:20" ht="15.75" x14ac:dyDescent="0.25">
      <c r="A92" s="240">
        <v>307.87</v>
      </c>
      <c r="B92" s="10"/>
      <c r="C92" s="1" t="s">
        <v>35</v>
      </c>
      <c r="D92" s="1"/>
      <c r="F92" s="10"/>
      <c r="H92" s="26">
        <v>0</v>
      </c>
      <c r="I92" s="26"/>
      <c r="J92" s="111"/>
      <c r="K92" s="240"/>
      <c r="L92" s="10"/>
      <c r="M92" s="1"/>
      <c r="N92" s="10"/>
      <c r="O92" s="10"/>
      <c r="Q92" s="26"/>
      <c r="R92" s="26"/>
      <c r="S92" s="90"/>
      <c r="T92" s="32"/>
    </row>
    <row r="93" spans="1:20" ht="15.75" customHeight="1" thickBot="1" x14ac:dyDescent="0.3">
      <c r="A93" s="240">
        <v>1600</v>
      </c>
      <c r="B93" s="10"/>
      <c r="C93" s="131" t="s">
        <v>90</v>
      </c>
      <c r="D93" s="131"/>
      <c r="E93" s="131"/>
      <c r="F93" s="74"/>
      <c r="H93" s="26">
        <v>1600</v>
      </c>
      <c r="I93" s="26"/>
      <c r="J93" s="111"/>
      <c r="K93" s="240"/>
      <c r="L93" s="10"/>
      <c r="M93" s="1"/>
      <c r="N93" s="10"/>
      <c r="O93" s="10"/>
      <c r="Q93" s="26"/>
      <c r="R93" s="26"/>
      <c r="S93" s="90"/>
      <c r="T93" s="32"/>
    </row>
    <row r="94" spans="1:20" ht="17.25" thickTop="1" thickBot="1" x14ac:dyDescent="0.3">
      <c r="A94" s="162">
        <f>SUM(A89:A93)</f>
        <v>2442.75</v>
      </c>
      <c r="B94" s="10"/>
      <c r="C94" s="10"/>
      <c r="D94" s="10"/>
      <c r="E94" s="10"/>
      <c r="F94" s="10"/>
      <c r="H94" s="170">
        <f>SUM(H89:H93)</f>
        <v>2160.63</v>
      </c>
      <c r="I94" s="26">
        <f>H94</f>
        <v>2160.63</v>
      </c>
      <c r="J94" s="111"/>
      <c r="K94" s="240"/>
      <c r="M94" s="1"/>
      <c r="N94" s="10"/>
      <c r="O94" s="10"/>
      <c r="Q94" s="26"/>
      <c r="R94" s="26"/>
      <c r="S94" s="90"/>
    </row>
    <row r="95" spans="1:20" ht="14.25" customHeight="1" thickTop="1" thickBot="1" x14ac:dyDescent="0.3">
      <c r="B95" s="10"/>
      <c r="C95" s="102" t="s">
        <v>26</v>
      </c>
      <c r="J95" s="111"/>
      <c r="K95" s="240"/>
      <c r="M95" s="1"/>
      <c r="Q95" s="17"/>
      <c r="R95" s="26"/>
      <c r="S95" s="90"/>
    </row>
    <row r="96" spans="1:20" ht="17.25" customHeight="1" x14ac:dyDescent="0.25">
      <c r="A96" s="240">
        <v>0</v>
      </c>
      <c r="B96" s="10"/>
      <c r="C96" s="1" t="s">
        <v>41</v>
      </c>
      <c r="D96" s="10"/>
      <c r="E96" s="10"/>
      <c r="F96" s="10"/>
      <c r="I96" s="26">
        <v>0</v>
      </c>
      <c r="J96" s="111"/>
      <c r="K96" s="245"/>
      <c r="M96" s="1"/>
      <c r="Q96" s="17"/>
      <c r="R96" s="17"/>
      <c r="S96" s="90"/>
    </row>
    <row r="97" spans="1:23" ht="16.5" thickBot="1" x14ac:dyDescent="0.3">
      <c r="A97" s="240">
        <v>2545.4499999999998</v>
      </c>
      <c r="B97" s="10"/>
      <c r="C97" s="1" t="s">
        <v>86</v>
      </c>
      <c r="D97" s="10"/>
      <c r="F97" s="198" t="s">
        <v>102</v>
      </c>
      <c r="H97" s="10"/>
      <c r="I97" s="26">
        <f>1928.54+134</f>
        <v>2062.54</v>
      </c>
      <c r="J97" s="111"/>
      <c r="K97" s="245"/>
      <c r="M97" s="10"/>
      <c r="O97" s="10"/>
      <c r="Q97" s="17"/>
      <c r="R97" s="17"/>
      <c r="S97" s="90"/>
    </row>
    <row r="98" spans="1:23" ht="17.25" thickTop="1" thickBot="1" x14ac:dyDescent="0.3">
      <c r="A98" s="251">
        <f>A77+A86+A94+A96+A97</f>
        <v>97206.46</v>
      </c>
      <c r="B98" s="10"/>
      <c r="C98" s="13"/>
      <c r="D98" s="10"/>
      <c r="E98" s="7"/>
      <c r="F98" s="10"/>
      <c r="H98" s="10"/>
      <c r="I98" s="171">
        <f>I97+I96+I94+I86+I77</f>
        <v>94894.12000000001</v>
      </c>
      <c r="J98" s="111"/>
      <c r="K98" s="245"/>
      <c r="L98" s="10"/>
      <c r="N98" s="87"/>
      <c r="Q98" s="17"/>
      <c r="S98" s="90"/>
    </row>
    <row r="99" spans="1:23" ht="15.75" thickTop="1" x14ac:dyDescent="0.2">
      <c r="B99" s="10"/>
      <c r="E99" s="7"/>
      <c r="J99" s="111"/>
      <c r="K99" s="246"/>
      <c r="S99" s="90"/>
    </row>
    <row r="100" spans="1:23" ht="16.5" thickBot="1" x14ac:dyDescent="0.3">
      <c r="A100" s="100"/>
      <c r="B100" s="10"/>
      <c r="C100" s="102" t="s">
        <v>72</v>
      </c>
      <c r="D100" s="79"/>
      <c r="E100" s="79"/>
      <c r="J100" s="111"/>
      <c r="K100" s="242"/>
      <c r="S100" s="90"/>
    </row>
    <row r="101" spans="1:23" ht="15.75" x14ac:dyDescent="0.25">
      <c r="A101" s="240">
        <v>1853.95</v>
      </c>
      <c r="B101" s="10"/>
      <c r="C101" s="1" t="s">
        <v>27</v>
      </c>
      <c r="D101" s="13"/>
      <c r="E101" s="158" t="s">
        <v>99</v>
      </c>
      <c r="F101" s="13"/>
      <c r="H101" s="26">
        <v>9477.59</v>
      </c>
      <c r="I101" s="48"/>
      <c r="J101" s="111"/>
      <c r="K101" s="247"/>
      <c r="L101" s="24"/>
      <c r="M101" s="24"/>
      <c r="N101" s="24"/>
      <c r="O101" s="24"/>
      <c r="P101" s="24"/>
      <c r="Q101" s="24"/>
      <c r="R101" s="24"/>
      <c r="S101" s="90"/>
    </row>
    <row r="102" spans="1:23" ht="17.25" customHeight="1" x14ac:dyDescent="0.25">
      <c r="A102" s="240">
        <v>672</v>
      </c>
      <c r="B102" s="10"/>
      <c r="C102" s="1" t="s">
        <v>154</v>
      </c>
      <c r="D102" s="13"/>
      <c r="E102" s="206" t="s">
        <v>97</v>
      </c>
      <c r="F102" s="40"/>
      <c r="G102" s="9"/>
      <c r="H102" s="26">
        <v>0</v>
      </c>
      <c r="I102" s="48"/>
      <c r="J102" s="111"/>
      <c r="K102" s="11"/>
      <c r="S102" s="90"/>
    </row>
    <row r="103" spans="1:23" ht="16.5" thickBot="1" x14ac:dyDescent="0.3">
      <c r="A103" s="240">
        <v>0</v>
      </c>
      <c r="B103" s="10"/>
      <c r="C103" s="131" t="s">
        <v>85</v>
      </c>
      <c r="D103" s="13"/>
      <c r="F103" s="13"/>
      <c r="H103" s="26">
        <v>0</v>
      </c>
      <c r="J103" s="111"/>
      <c r="K103" s="244"/>
      <c r="R103" s="24"/>
      <c r="S103" s="90"/>
    </row>
    <row r="104" spans="1:23" ht="16.5" customHeight="1" thickTop="1" thickBot="1" x14ac:dyDescent="0.3">
      <c r="A104" s="160">
        <f>SUM(A101:A103)</f>
        <v>2525.9499999999998</v>
      </c>
      <c r="B104" s="10"/>
      <c r="H104" s="170">
        <f>SUM(H101:H103)</f>
        <v>9477.59</v>
      </c>
      <c r="I104" s="26">
        <f>H104</f>
        <v>9477.59</v>
      </c>
      <c r="J104" s="111"/>
      <c r="K104" s="248"/>
      <c r="L104" s="24"/>
      <c r="M104" s="24"/>
      <c r="N104" s="24"/>
      <c r="O104" s="24"/>
      <c r="P104" s="24"/>
      <c r="Q104" s="221"/>
      <c r="R104" s="24"/>
      <c r="S104" s="90"/>
      <c r="T104" s="107"/>
      <c r="U104" s="9"/>
    </row>
    <row r="105" spans="1:23" ht="17.25" thickTop="1" thickBot="1" x14ac:dyDescent="0.3">
      <c r="A105" s="98"/>
      <c r="B105" s="10"/>
      <c r="C105" s="13"/>
      <c r="D105" s="13"/>
      <c r="E105" s="13"/>
      <c r="F105" s="13"/>
      <c r="H105" s="10"/>
      <c r="I105" s="48"/>
      <c r="J105" s="111"/>
      <c r="K105" s="245"/>
      <c r="L105" s="24"/>
      <c r="M105" s="222"/>
      <c r="N105" s="103"/>
      <c r="O105" s="103"/>
      <c r="P105" s="103"/>
      <c r="Q105" s="17"/>
      <c r="R105" s="24"/>
      <c r="S105" s="90"/>
    </row>
    <row r="106" spans="1:23" ht="15.75" customHeight="1" thickTop="1" thickBot="1" x14ac:dyDescent="0.3">
      <c r="A106" s="146">
        <f>A104+A98</f>
        <v>99732.41</v>
      </c>
      <c r="B106" s="10"/>
      <c r="C106" s="13"/>
      <c r="D106" s="13"/>
      <c r="E106" s="266" t="s">
        <v>60</v>
      </c>
      <c r="F106" s="266"/>
      <c r="H106" s="10"/>
      <c r="I106" s="141">
        <f>I98+I104</f>
        <v>104371.71</v>
      </c>
      <c r="J106" s="111"/>
      <c r="K106" s="17"/>
      <c r="L106" s="24"/>
      <c r="M106" s="222"/>
      <c r="N106" s="103"/>
      <c r="O106" s="103"/>
      <c r="P106" s="103"/>
      <c r="Q106" s="17"/>
      <c r="R106" s="24"/>
      <c r="S106" s="90"/>
    </row>
    <row r="107" spans="1:23" ht="16.5" customHeight="1" thickTop="1" x14ac:dyDescent="0.25">
      <c r="J107" s="111"/>
      <c r="K107" s="143"/>
      <c r="L107" s="24"/>
      <c r="M107" s="103"/>
      <c r="N107" s="103"/>
      <c r="O107" s="103"/>
      <c r="P107" s="103"/>
      <c r="Q107" s="17"/>
      <c r="R107" s="112"/>
      <c r="S107" s="90"/>
    </row>
    <row r="108" spans="1:23" ht="15.75" x14ac:dyDescent="0.25">
      <c r="J108" s="111"/>
      <c r="K108" s="17"/>
      <c r="L108" s="24"/>
      <c r="M108" s="222"/>
      <c r="N108" s="103"/>
      <c r="O108" s="103"/>
      <c r="P108" s="103"/>
      <c r="Q108" s="17"/>
      <c r="R108" s="24"/>
      <c r="S108" s="90"/>
      <c r="T108" s="2"/>
    </row>
    <row r="109" spans="1:23" ht="16.5" customHeight="1" x14ac:dyDescent="0.25">
      <c r="J109" s="111"/>
      <c r="K109" s="17"/>
      <c r="L109" s="24"/>
      <c r="M109" s="103"/>
      <c r="N109" s="103"/>
      <c r="O109" s="103"/>
      <c r="P109" s="103"/>
      <c r="Q109" s="17"/>
      <c r="R109" s="24"/>
      <c r="S109" s="90"/>
      <c r="T109" s="11"/>
    </row>
    <row r="110" spans="1:23" ht="18" customHeight="1" x14ac:dyDescent="0.25">
      <c r="J110" s="111"/>
      <c r="K110" s="24"/>
      <c r="L110" s="24"/>
      <c r="M110" s="24"/>
      <c r="N110" s="24"/>
      <c r="O110" s="24"/>
      <c r="P110" s="24"/>
      <c r="Q110" s="24"/>
      <c r="R110" s="116"/>
      <c r="S110" s="90"/>
      <c r="T110" s="11"/>
      <c r="U110" s="3"/>
      <c r="W110" s="2"/>
    </row>
    <row r="111" spans="1:23" ht="18.75" customHeight="1" x14ac:dyDescent="0.25">
      <c r="J111" s="111"/>
      <c r="K111" s="166"/>
      <c r="L111" s="36"/>
      <c r="M111" s="265"/>
      <c r="N111" s="265"/>
      <c r="O111" s="24"/>
      <c r="P111" s="24"/>
      <c r="Q111" s="17"/>
      <c r="R111" s="118"/>
      <c r="S111" s="90"/>
      <c r="T111" s="11"/>
      <c r="U111" s="55"/>
      <c r="W111" s="2"/>
    </row>
    <row r="112" spans="1:23" ht="15.75" x14ac:dyDescent="0.25">
      <c r="J112" s="111"/>
      <c r="K112" s="166"/>
      <c r="L112" s="36"/>
      <c r="M112" s="265"/>
      <c r="N112" s="265"/>
      <c r="O112" s="24"/>
      <c r="P112" s="24"/>
      <c r="Q112" s="17"/>
      <c r="R112" s="118"/>
      <c r="S112" s="90"/>
      <c r="W112" s="2"/>
    </row>
    <row r="113" spans="10:23" ht="15.75" customHeight="1" x14ac:dyDescent="0.25">
      <c r="J113" s="111"/>
      <c r="K113" s="166"/>
      <c r="L113" s="36"/>
      <c r="M113" s="265"/>
      <c r="N113" s="265"/>
      <c r="O113" s="24"/>
      <c r="P113" s="24"/>
      <c r="Q113" s="17"/>
      <c r="R113" s="118"/>
      <c r="S113" s="90"/>
      <c r="T113" s="11"/>
      <c r="U113" s="115"/>
      <c r="W113" s="2"/>
    </row>
    <row r="114" spans="10:23" ht="15.75" x14ac:dyDescent="0.25">
      <c r="J114" s="111"/>
      <c r="K114" s="143"/>
      <c r="L114" s="36"/>
      <c r="M114" s="119"/>
      <c r="N114" s="120"/>
      <c r="O114" s="120"/>
      <c r="P114" s="24"/>
      <c r="Q114" s="17"/>
      <c r="R114" s="118"/>
      <c r="S114" s="90"/>
      <c r="T114" s="11"/>
      <c r="U114" s="55"/>
      <c r="W114" s="2"/>
    </row>
    <row r="115" spans="10:23" ht="15.75" x14ac:dyDescent="0.25">
      <c r="J115" s="111"/>
      <c r="K115" s="143"/>
      <c r="L115" s="36"/>
      <c r="M115" s="122"/>
      <c r="N115" s="122"/>
      <c r="O115" s="122"/>
      <c r="P115" s="120"/>
      <c r="Q115" s="17"/>
      <c r="R115" s="121"/>
      <c r="S115" s="90"/>
      <c r="T115" s="11"/>
      <c r="U115" s="55"/>
      <c r="W115" s="2"/>
    </row>
    <row r="116" spans="10:23" ht="15" x14ac:dyDescent="0.2">
      <c r="J116" s="111"/>
      <c r="R116" s="117"/>
      <c r="S116" s="90"/>
      <c r="T116" s="11"/>
    </row>
    <row r="117" spans="10:23" ht="15" x14ac:dyDescent="0.2">
      <c r="J117" s="111"/>
      <c r="R117" s="117"/>
      <c r="S117" s="90"/>
      <c r="T117" s="11"/>
      <c r="U117" s="52"/>
    </row>
    <row r="118" spans="10:23" ht="15" x14ac:dyDescent="0.2">
      <c r="J118" s="111"/>
      <c r="R118" s="121"/>
      <c r="S118" s="90"/>
      <c r="T118" s="11"/>
      <c r="U118" s="115"/>
      <c r="W118" s="2"/>
    </row>
    <row r="119" spans="10:23" ht="15" x14ac:dyDescent="0.2">
      <c r="J119" s="111"/>
      <c r="R119" s="123"/>
      <c r="S119" s="90"/>
      <c r="T119" s="11"/>
      <c r="U119" s="115"/>
      <c r="W119" s="2"/>
    </row>
    <row r="120" spans="10:23" ht="15" x14ac:dyDescent="0.2">
      <c r="J120" s="111"/>
      <c r="R120" s="123"/>
      <c r="S120" s="90"/>
      <c r="T120" s="11"/>
      <c r="U120" s="115"/>
      <c r="W120" s="2"/>
    </row>
    <row r="121" spans="10:23" ht="15" x14ac:dyDescent="0.2">
      <c r="J121" s="111"/>
      <c r="R121" s="123"/>
      <c r="S121" s="90"/>
      <c r="T121" s="11"/>
      <c r="U121" s="115"/>
      <c r="W121" s="2"/>
    </row>
    <row r="122" spans="10:23" ht="15" x14ac:dyDescent="0.2">
      <c r="J122" s="90"/>
      <c r="R122" s="123"/>
      <c r="S122" s="90"/>
      <c r="T122" s="11"/>
      <c r="U122" s="35"/>
      <c r="W122" s="2"/>
    </row>
    <row r="123" spans="10:23" ht="15" x14ac:dyDescent="0.2">
      <c r="J123" s="90"/>
      <c r="R123" s="123"/>
      <c r="S123" s="90"/>
      <c r="T123" s="11"/>
      <c r="U123" s="35"/>
      <c r="W123" s="2"/>
    </row>
    <row r="124" spans="10:23" ht="15" x14ac:dyDescent="0.2">
      <c r="J124" s="90"/>
      <c r="R124" s="10"/>
      <c r="S124" s="90"/>
      <c r="T124" s="11"/>
      <c r="U124" s="35"/>
      <c r="W124" s="2"/>
    </row>
    <row r="125" spans="10:23" ht="15" x14ac:dyDescent="0.2">
      <c r="J125" s="90"/>
      <c r="R125" s="10"/>
      <c r="S125" s="90"/>
      <c r="T125" s="11"/>
      <c r="U125" s="115"/>
      <c r="W125" s="2"/>
    </row>
    <row r="126" spans="10:23" ht="18" x14ac:dyDescent="0.25">
      <c r="J126" s="90"/>
      <c r="K126" s="167"/>
      <c r="L126" s="168"/>
      <c r="M126" s="168"/>
      <c r="N126" s="168"/>
      <c r="O126" s="168"/>
      <c r="P126" s="168"/>
      <c r="S126" s="90"/>
      <c r="T126" s="11"/>
      <c r="U126" s="35"/>
      <c r="W126" s="2"/>
    </row>
    <row r="127" spans="10:23" ht="15" x14ac:dyDescent="0.2">
      <c r="J127" s="90"/>
      <c r="K127" s="10"/>
      <c r="L127" s="10"/>
      <c r="M127" s="10"/>
      <c r="N127" s="10"/>
      <c r="O127" s="10"/>
      <c r="P127" s="10"/>
      <c r="S127" s="90"/>
      <c r="T127" s="25"/>
      <c r="U127" s="115"/>
      <c r="W127" s="70"/>
    </row>
    <row r="128" spans="10:23" ht="15" x14ac:dyDescent="0.2">
      <c r="J128" s="90"/>
      <c r="K128" s="89"/>
      <c r="L128" s="10"/>
      <c r="M128" s="10"/>
      <c r="N128" s="10"/>
      <c r="O128" s="10"/>
      <c r="P128" s="89"/>
      <c r="S128" s="90"/>
      <c r="T128" s="11"/>
      <c r="U128" s="35"/>
      <c r="W128" s="2"/>
    </row>
    <row r="129" spans="11:23" ht="15.75" x14ac:dyDescent="0.25">
      <c r="K129" s="105"/>
      <c r="L129" s="10"/>
      <c r="M129" s="10"/>
      <c r="N129" s="10"/>
      <c r="O129" s="10"/>
      <c r="P129" s="10"/>
      <c r="S129" s="11"/>
      <c r="T129" s="11"/>
      <c r="U129" s="115"/>
      <c r="W129" s="2"/>
    </row>
    <row r="130" spans="11:23" ht="14.25" x14ac:dyDescent="0.2">
      <c r="K130" s="78"/>
      <c r="L130" s="10"/>
      <c r="M130" s="13"/>
      <c r="N130" s="10"/>
      <c r="O130" s="264"/>
      <c r="P130" s="264"/>
      <c r="Q130" s="264"/>
      <c r="R130" s="264"/>
      <c r="S130" s="11"/>
      <c r="T130" s="11"/>
      <c r="U130" s="41"/>
      <c r="W130" s="2"/>
    </row>
    <row r="131" spans="11:23" ht="15" x14ac:dyDescent="0.2">
      <c r="K131" s="78"/>
      <c r="L131" s="10"/>
      <c r="M131" s="13"/>
      <c r="N131" s="10"/>
      <c r="O131" s="264"/>
      <c r="P131" s="264"/>
      <c r="Q131" s="264"/>
      <c r="R131" s="264"/>
      <c r="S131" s="11"/>
      <c r="T131" s="11"/>
      <c r="U131" s="115"/>
      <c r="W131" s="2"/>
    </row>
    <row r="132" spans="11:23" ht="15" x14ac:dyDescent="0.2">
      <c r="K132" s="78"/>
      <c r="L132" s="10"/>
      <c r="M132" s="13"/>
      <c r="N132" s="10"/>
      <c r="O132" s="264"/>
      <c r="P132" s="264"/>
      <c r="Q132" s="264"/>
      <c r="R132" s="264"/>
      <c r="S132" s="11"/>
      <c r="T132" s="11"/>
      <c r="U132" s="35"/>
      <c r="W132" s="2"/>
    </row>
    <row r="133" spans="11:23" ht="14.25" x14ac:dyDescent="0.2">
      <c r="K133" s="169"/>
      <c r="M133" s="13"/>
      <c r="O133" s="264"/>
      <c r="P133" s="264"/>
      <c r="Q133" s="264"/>
      <c r="R133" s="264"/>
      <c r="S133" s="11"/>
      <c r="U133" s="3"/>
      <c r="W133" s="2"/>
    </row>
    <row r="134" spans="11:23" ht="15.75" x14ac:dyDescent="0.25">
      <c r="K134" s="169"/>
      <c r="L134" s="10"/>
      <c r="M134" s="13"/>
      <c r="N134" s="10"/>
      <c r="O134" s="135"/>
      <c r="P134" s="135"/>
      <c r="Q134" s="135"/>
      <c r="S134" s="11"/>
      <c r="T134" s="68"/>
      <c r="U134" s="124"/>
      <c r="W134" s="2"/>
    </row>
    <row r="135" spans="11:23" x14ac:dyDescent="0.2">
      <c r="S135" s="11"/>
    </row>
    <row r="181" spans="11:12" x14ac:dyDescent="0.2">
      <c r="K181" s="98"/>
      <c r="L181" s="10"/>
    </row>
  </sheetData>
  <mergeCells count="13">
    <mergeCell ref="O130:R133"/>
    <mergeCell ref="M112:N112"/>
    <mergeCell ref="M113:N113"/>
    <mergeCell ref="E106:F106"/>
    <mergeCell ref="C2:H2"/>
    <mergeCell ref="C4:H4"/>
    <mergeCell ref="C15:E15"/>
    <mergeCell ref="M2:R2"/>
    <mergeCell ref="E32:F32"/>
    <mergeCell ref="E43:G43"/>
    <mergeCell ref="C39:E39"/>
    <mergeCell ref="A61:I61"/>
    <mergeCell ref="M111:N111"/>
  </mergeCells>
  <phoneticPr fontId="0" type="noConversion"/>
  <printOptions horizontalCentered="1" verticalCentered="1" gridLines="1"/>
  <pageMargins left="0.23622047244094491" right="0.19685039370078741" top="0.35433070866141736" bottom="0.23622047244094491" header="0.27559055118110237" footer="0.15748031496062992"/>
  <pageSetup paperSize="9" scale="80" orientation="portrait" horizontalDpi="4294967293" verticalDpi="4294967293" r:id="rId1"/>
  <headerFooter alignWithMargins="0">
    <oddHeader>Page &amp;P</oddHeader>
  </headerFooter>
  <rowBreaks count="1" manualBreakCount="1">
    <brk id="59" max="18" man="1"/>
  </rowBreaks>
  <colBreaks count="1" manualBreakCount="1">
    <brk id="10" max="1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32"/>
  <sheetViews>
    <sheetView topLeftCell="A6" zoomScaleNormal="100" workbookViewId="0">
      <selection activeCell="L22" sqref="L22"/>
    </sheetView>
  </sheetViews>
  <sheetFormatPr defaultRowHeight="12.75" x14ac:dyDescent="0.2"/>
  <cols>
    <col min="1" max="1" width="14.28515625" customWidth="1"/>
    <col min="2" max="2" width="4.5703125" customWidth="1"/>
    <col min="3" max="3" width="9.7109375" bestFit="1" customWidth="1"/>
    <col min="4" max="4" width="12.85546875" customWidth="1"/>
    <col min="5" max="5" width="13.140625" customWidth="1"/>
    <col min="6" max="6" width="8.5703125" customWidth="1"/>
    <col min="7" max="7" width="2" customWidth="1"/>
    <col min="8" max="8" width="4.42578125" customWidth="1"/>
    <col min="9" max="9" width="2" customWidth="1"/>
    <col min="10" max="10" width="13.85546875" customWidth="1"/>
    <col min="11" max="11" width="4.42578125" customWidth="1"/>
    <col min="12" max="12" width="15.5703125" customWidth="1"/>
    <col min="13" max="13" width="13.140625" customWidth="1"/>
    <col min="14" max="14" width="10.140625" bestFit="1" customWidth="1"/>
  </cols>
  <sheetData>
    <row r="1" spans="1:15" ht="15.75" customHeight="1" x14ac:dyDescent="0.2"/>
    <row r="2" spans="1:15" ht="19.5" customHeight="1" x14ac:dyDescent="0.25">
      <c r="B2" s="278" t="s">
        <v>62</v>
      </c>
      <c r="C2" s="284"/>
      <c r="D2" s="284"/>
      <c r="E2" s="284"/>
      <c r="F2" s="284"/>
      <c r="G2" s="284"/>
      <c r="H2" s="284"/>
      <c r="I2" s="284"/>
      <c r="J2" s="284"/>
      <c r="K2" s="9"/>
    </row>
    <row r="3" spans="1:15" ht="15.75" customHeight="1" x14ac:dyDescent="0.2"/>
    <row r="4" spans="1:15" ht="18" x14ac:dyDescent="0.25">
      <c r="C4" s="128" t="s">
        <v>165</v>
      </c>
      <c r="D4" s="149"/>
      <c r="E4" s="129"/>
      <c r="F4" s="129"/>
      <c r="G4" s="129"/>
      <c r="H4" s="129"/>
      <c r="I4" s="116"/>
      <c r="J4" s="116"/>
    </row>
    <row r="5" spans="1:15" ht="18" x14ac:dyDescent="0.25">
      <c r="D5" s="38"/>
      <c r="E5" s="39"/>
      <c r="F5" s="39"/>
      <c r="G5" s="39"/>
      <c r="H5" s="39"/>
      <c r="I5" s="39"/>
      <c r="J5" s="39"/>
    </row>
    <row r="6" spans="1:15" ht="18" x14ac:dyDescent="0.25">
      <c r="C6" s="148" t="s">
        <v>166</v>
      </c>
      <c r="D6" s="43"/>
      <c r="E6" s="44"/>
      <c r="F6" s="44"/>
      <c r="G6" s="44"/>
      <c r="H6" s="44"/>
      <c r="I6" s="44"/>
      <c r="J6" s="44"/>
      <c r="K6" s="45"/>
    </row>
    <row r="7" spans="1:15" ht="15" x14ac:dyDescent="0.25">
      <c r="C7" s="6"/>
      <c r="D7" s="7"/>
      <c r="E7" s="7"/>
      <c r="F7" s="7"/>
      <c r="G7" s="7"/>
      <c r="H7" s="7"/>
      <c r="I7" s="7"/>
      <c r="J7" s="7"/>
      <c r="K7" s="7"/>
      <c r="L7" s="9"/>
      <c r="M7" s="9"/>
      <c r="N7" s="9"/>
    </row>
    <row r="8" spans="1:15" ht="15.75" x14ac:dyDescent="0.25">
      <c r="A8" s="140">
        <v>43100</v>
      </c>
      <c r="B8" s="31"/>
      <c r="C8" s="1"/>
      <c r="D8" s="1"/>
      <c r="E8" s="1"/>
      <c r="G8" s="12"/>
      <c r="H8" s="12"/>
      <c r="I8" s="12"/>
      <c r="J8" s="42">
        <v>43465</v>
      </c>
      <c r="K8" s="11"/>
    </row>
    <row r="9" spans="1:15" ht="15" x14ac:dyDescent="0.2">
      <c r="A9" s="20"/>
      <c r="B9" s="20"/>
      <c r="D9" s="2"/>
      <c r="J9" s="3"/>
      <c r="K9" s="11"/>
      <c r="L9" s="73" t="s">
        <v>65</v>
      </c>
      <c r="M9" s="2"/>
      <c r="O9" s="3"/>
    </row>
    <row r="10" spans="1:15" ht="15.75" x14ac:dyDescent="0.25">
      <c r="A10" s="220">
        <v>13327.42</v>
      </c>
      <c r="B10" s="21"/>
      <c r="C10" s="16" t="s">
        <v>83</v>
      </c>
      <c r="D10" s="18"/>
      <c r="E10" s="18"/>
      <c r="F10" s="18"/>
      <c r="J10" s="220">
        <v>16815.57</v>
      </c>
      <c r="K10" s="11"/>
    </row>
    <row r="11" spans="1:15" ht="15.75" x14ac:dyDescent="0.25">
      <c r="A11" s="26">
        <v>-2458.8799999999992</v>
      </c>
      <c r="B11" s="25"/>
      <c r="C11" s="18"/>
      <c r="D11" s="283" t="s">
        <v>39</v>
      </c>
      <c r="E11" s="283"/>
      <c r="F11" s="283"/>
      <c r="G11" s="25"/>
      <c r="I11" s="25"/>
      <c r="J11" s="26">
        <v>-2276.7399999999998</v>
      </c>
      <c r="K11" s="11"/>
      <c r="L11" s="3"/>
      <c r="M11" s="2"/>
      <c r="N11" s="2"/>
      <c r="O11" s="3"/>
    </row>
    <row r="12" spans="1:15" ht="15.75" x14ac:dyDescent="0.25">
      <c r="A12" s="17">
        <v>18994.669999999998</v>
      </c>
      <c r="B12" s="25"/>
      <c r="C12" s="18"/>
      <c r="D12" s="33"/>
      <c r="E12" s="283" t="s">
        <v>82</v>
      </c>
      <c r="F12" s="283"/>
      <c r="G12" s="25"/>
      <c r="I12" s="25"/>
      <c r="J12" s="17">
        <v>5345.81</v>
      </c>
      <c r="K12" s="11"/>
      <c r="L12" s="3"/>
      <c r="M12" s="279"/>
      <c r="N12" s="2"/>
      <c r="O12" s="3"/>
    </row>
    <row r="13" spans="1:15" ht="16.5" thickBot="1" x14ac:dyDescent="0.3">
      <c r="A13" s="17">
        <v>8247.41</v>
      </c>
      <c r="B13" s="25"/>
      <c r="C13" s="18"/>
      <c r="D13" s="231"/>
      <c r="E13" s="233" t="s">
        <v>64</v>
      </c>
      <c r="F13" s="231"/>
      <c r="G13" s="25"/>
      <c r="I13" s="25"/>
      <c r="J13" s="199">
        <v>8398.1944240000012</v>
      </c>
      <c r="K13" s="11"/>
      <c r="L13" s="3"/>
      <c r="M13" s="279"/>
      <c r="N13" s="2"/>
      <c r="O13" s="3"/>
    </row>
    <row r="14" spans="1:15" ht="16.5" thickBot="1" x14ac:dyDescent="0.3">
      <c r="A14" s="144">
        <v>38110.619999999995</v>
      </c>
      <c r="B14" s="25"/>
      <c r="C14" s="18"/>
      <c r="D14" s="33"/>
      <c r="E14" s="33"/>
      <c r="F14" s="33"/>
      <c r="G14" s="25"/>
      <c r="I14" s="25"/>
      <c r="J14" s="26">
        <f>SUM(J10:J13)</f>
        <v>28282.834424000001</v>
      </c>
      <c r="K14" s="11"/>
      <c r="L14" s="115">
        <f>-A14+J14</f>
        <v>-9827.7855759999948</v>
      </c>
      <c r="M14" s="280"/>
      <c r="N14" s="2"/>
      <c r="O14" s="3"/>
    </row>
    <row r="15" spans="1:15" ht="15.75" x14ac:dyDescent="0.25">
      <c r="A15" s="142"/>
      <c r="B15" s="25"/>
      <c r="C15" s="18"/>
      <c r="G15" s="25"/>
      <c r="I15" s="25"/>
      <c r="J15" s="17"/>
      <c r="K15" s="11"/>
      <c r="M15" s="280"/>
      <c r="N15" s="3"/>
      <c r="O15" s="3"/>
    </row>
    <row r="16" spans="1:15" ht="15.75" x14ac:dyDescent="0.25">
      <c r="A16" s="26">
        <v>8933.4500000000007</v>
      </c>
      <c r="B16" s="25"/>
      <c r="C16" s="16" t="s">
        <v>84</v>
      </c>
      <c r="D16" s="18"/>
      <c r="E16" s="18"/>
      <c r="G16" s="21"/>
      <c r="I16" s="21"/>
      <c r="J16" s="26">
        <v>11134.710000000001</v>
      </c>
      <c r="K16" s="11"/>
      <c r="M16" s="4"/>
      <c r="N16" s="4"/>
    </row>
    <row r="17" spans="1:15" ht="16.5" thickBot="1" x14ac:dyDescent="0.3">
      <c r="A17" s="201">
        <v>10228.66</v>
      </c>
      <c r="B17" s="25"/>
      <c r="C17" s="275" t="s">
        <v>142</v>
      </c>
      <c r="D17" s="275"/>
      <c r="E17" s="275"/>
      <c r="G17" s="21"/>
      <c r="I17" s="21"/>
      <c r="J17" s="199">
        <v>10515.17</v>
      </c>
      <c r="K17" s="11"/>
      <c r="L17" s="52"/>
    </row>
    <row r="18" spans="1:15" ht="15.75" x14ac:dyDescent="0.25">
      <c r="A18" s="142">
        <v>19162.11</v>
      </c>
      <c r="B18" s="25"/>
      <c r="C18" s="18"/>
      <c r="D18" s="18"/>
      <c r="E18" s="18"/>
      <c r="F18" s="18"/>
      <c r="G18" s="25"/>
      <c r="I18" s="25"/>
      <c r="J18" s="26">
        <f>J16+J17</f>
        <v>21649.88</v>
      </c>
      <c r="K18" s="11"/>
      <c r="L18" s="115">
        <f>J18-A18</f>
        <v>2487.7700000000004</v>
      </c>
      <c r="M18" s="2"/>
      <c r="N18" s="3"/>
      <c r="O18" s="3"/>
    </row>
    <row r="19" spans="1:15" ht="15.75" x14ac:dyDescent="0.25">
      <c r="A19" s="52"/>
      <c r="B19" s="25"/>
      <c r="C19" s="18"/>
      <c r="D19" s="27"/>
      <c r="E19" s="27"/>
      <c r="F19" s="18"/>
      <c r="G19" s="30"/>
      <c r="H19" s="21"/>
      <c r="I19" s="30"/>
      <c r="J19" s="4"/>
      <c r="K19" s="11"/>
      <c r="L19" s="35"/>
      <c r="M19" s="2"/>
      <c r="N19" s="2"/>
      <c r="O19" s="3"/>
    </row>
    <row r="20" spans="1:15" ht="15.75" x14ac:dyDescent="0.25">
      <c r="A20" s="26">
        <v>10724.91</v>
      </c>
      <c r="B20" s="25"/>
      <c r="C20" s="285" t="s">
        <v>124</v>
      </c>
      <c r="D20" s="282"/>
      <c r="E20" s="282"/>
      <c r="F20" s="282"/>
      <c r="G20" s="30"/>
      <c r="I20" s="30"/>
      <c r="J20" s="26">
        <v>8259.24</v>
      </c>
      <c r="K20" s="11"/>
      <c r="L20" s="35"/>
      <c r="M20" s="2"/>
      <c r="N20" s="2"/>
      <c r="O20" s="3"/>
    </row>
    <row r="21" spans="1:15" ht="16.5" thickBot="1" x14ac:dyDescent="0.3">
      <c r="A21" s="201">
        <v>0</v>
      </c>
      <c r="B21" s="25"/>
      <c r="C21" s="18"/>
      <c r="D21" s="27"/>
      <c r="E21" s="281" t="s">
        <v>64</v>
      </c>
      <c r="F21" s="282"/>
      <c r="G21" s="30"/>
      <c r="I21" s="30"/>
      <c r="J21" s="199">
        <v>0</v>
      </c>
      <c r="K21" s="11"/>
      <c r="L21" s="35"/>
      <c r="M21" s="2"/>
      <c r="N21" s="2"/>
      <c r="O21" s="3"/>
    </row>
    <row r="22" spans="1:15" ht="15.75" x14ac:dyDescent="0.25">
      <c r="A22" s="165">
        <v>10724.91</v>
      </c>
      <c r="B22" s="25"/>
      <c r="C22" s="18"/>
      <c r="D22" s="27"/>
      <c r="E22" s="27"/>
      <c r="F22" s="18"/>
      <c r="G22" s="30"/>
      <c r="I22" s="30"/>
      <c r="J22" s="26">
        <f>J20+J21</f>
        <v>8259.24</v>
      </c>
      <c r="K22" s="11"/>
      <c r="L22" s="115">
        <f>J22-A22</f>
        <v>-2465.67</v>
      </c>
      <c r="M22" s="2"/>
      <c r="N22" s="2"/>
      <c r="O22" s="3"/>
    </row>
    <row r="23" spans="1:15" ht="15.75" x14ac:dyDescent="0.25">
      <c r="A23" s="52"/>
      <c r="B23" s="25"/>
      <c r="C23" s="18"/>
      <c r="D23" s="27"/>
      <c r="E23" s="27"/>
      <c r="F23" s="18"/>
      <c r="G23" s="30"/>
      <c r="H23" s="30"/>
      <c r="I23" s="30"/>
      <c r="J23" s="4"/>
      <c r="K23" s="11"/>
      <c r="L23" s="35"/>
      <c r="M23" s="2"/>
      <c r="N23" s="2"/>
      <c r="O23" s="3"/>
    </row>
    <row r="24" spans="1:15" ht="16.5" thickBot="1" x14ac:dyDescent="0.3">
      <c r="A24" s="218"/>
      <c r="B24" s="25"/>
      <c r="C24" s="18"/>
      <c r="D24" s="27"/>
      <c r="E24" s="27"/>
      <c r="F24" s="18"/>
      <c r="G24" s="30"/>
      <c r="H24" s="30"/>
      <c r="I24" s="30"/>
      <c r="J24" s="215"/>
      <c r="K24" s="11"/>
      <c r="L24" s="217"/>
      <c r="M24" s="1"/>
      <c r="N24" s="2"/>
      <c r="O24" s="3"/>
    </row>
    <row r="25" spans="1:15" ht="16.5" thickBot="1" x14ac:dyDescent="0.3">
      <c r="A25" s="170">
        <f>A14+A18+A22</f>
        <v>67997.64</v>
      </c>
      <c r="B25" s="25"/>
      <c r="C25" s="18"/>
      <c r="D25" s="27"/>
      <c r="E25" s="27"/>
      <c r="F25" s="18"/>
      <c r="G25" s="30"/>
      <c r="H25" s="30"/>
      <c r="I25" s="30"/>
      <c r="J25" s="170">
        <f>J14+J18+J22</f>
        <v>58191.954424000003</v>
      </c>
      <c r="K25" s="11"/>
      <c r="L25" s="219">
        <f>+L22+L18+L14</f>
        <v>-9805.6855759999944</v>
      </c>
      <c r="M25" s="2"/>
      <c r="N25" s="2"/>
      <c r="O25" s="3"/>
    </row>
    <row r="26" spans="1:15" ht="16.5" thickTop="1" x14ac:dyDescent="0.25">
      <c r="A26" s="67"/>
      <c r="B26" s="20"/>
      <c r="C26" s="68"/>
      <c r="D26" s="18"/>
      <c r="E26" s="18"/>
      <c r="F26" s="18"/>
      <c r="G26" s="25"/>
      <c r="H26" s="25"/>
      <c r="I26" s="25"/>
      <c r="J26" s="216"/>
      <c r="K26" s="51"/>
      <c r="L26" s="151"/>
      <c r="M26" s="2"/>
      <c r="N26" s="2"/>
      <c r="O26" s="3"/>
    </row>
    <row r="27" spans="1:15" ht="15.75" x14ac:dyDescent="0.25">
      <c r="A27" s="143"/>
      <c r="B27" s="36"/>
      <c r="C27" s="18"/>
      <c r="D27" s="18"/>
      <c r="E27" s="18"/>
      <c r="F27" s="18"/>
      <c r="G27" s="25"/>
      <c r="H27" s="25"/>
      <c r="I27" s="25"/>
      <c r="J27" s="153"/>
      <c r="K27" s="150"/>
      <c r="L27" s="153"/>
      <c r="M27" s="2"/>
      <c r="N27" s="2"/>
      <c r="O27" s="3"/>
    </row>
    <row r="28" spans="1:15" x14ac:dyDescent="0.2">
      <c r="N28" s="4"/>
    </row>
    <row r="29" spans="1:15" ht="20.25" customHeight="1" x14ac:dyDescent="0.25">
      <c r="F29" s="16"/>
      <c r="H29" s="26"/>
      <c r="L29" s="4"/>
      <c r="N29" s="4"/>
    </row>
    <row r="30" spans="1:15" ht="15.75" x14ac:dyDescent="0.25">
      <c r="A30" s="36"/>
      <c r="B30" s="36"/>
      <c r="C30" s="18"/>
      <c r="D30" s="18"/>
      <c r="E30" s="18"/>
      <c r="F30" s="18"/>
      <c r="G30" s="25"/>
      <c r="H30" s="25"/>
      <c r="I30" s="25"/>
      <c r="J30" s="36"/>
      <c r="K30" s="34"/>
      <c r="L30" s="37"/>
    </row>
    <row r="31" spans="1:15" ht="15.75" x14ac:dyDescent="0.25">
      <c r="A31" s="36"/>
      <c r="B31" s="36"/>
      <c r="C31" s="18"/>
      <c r="D31" s="18"/>
      <c r="E31" s="18"/>
      <c r="F31" s="18"/>
      <c r="G31" s="25"/>
      <c r="H31" s="25"/>
      <c r="I31" s="25"/>
      <c r="J31" s="36"/>
      <c r="K31" s="34"/>
      <c r="L31" s="37"/>
    </row>
    <row r="32" spans="1:15" ht="31.5" customHeight="1" x14ac:dyDescent="0.2"/>
  </sheetData>
  <mergeCells count="7">
    <mergeCell ref="M12:M15"/>
    <mergeCell ref="E21:F21"/>
    <mergeCell ref="D11:F11"/>
    <mergeCell ref="B2:J2"/>
    <mergeCell ref="C17:E17"/>
    <mergeCell ref="C20:F20"/>
    <mergeCell ref="E12:F12"/>
  </mergeCells>
  <phoneticPr fontId="0" type="noConversion"/>
  <printOptions horizontalCentered="1" verticalCentered="1" gridLines="1"/>
  <pageMargins left="0.23622047244094491" right="0.19685039370078741" top="0.34" bottom="0.47" header="0.22" footer="0.21"/>
  <pageSetup paperSize="9" orientation="landscape" horizontalDpi="4294967293" verticalDpi="4294967293" r:id="rId1"/>
  <headerFooter alignWithMargins="0"/>
  <rowBreaks count="1" manualBreakCount="1">
    <brk id="2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0"/>
  </sheetPr>
  <dimension ref="A2:R40"/>
  <sheetViews>
    <sheetView topLeftCell="A6" zoomScaleNormal="100" workbookViewId="0">
      <selection activeCell="N16" sqref="N16"/>
    </sheetView>
  </sheetViews>
  <sheetFormatPr defaultRowHeight="12.75" x14ac:dyDescent="0.2"/>
  <cols>
    <col min="1" max="1" width="15.28515625" customWidth="1"/>
    <col min="2" max="2" width="14.42578125" customWidth="1"/>
    <col min="3" max="3" width="2.28515625" customWidth="1"/>
    <col min="4" max="4" width="12.42578125" customWidth="1"/>
    <col min="5" max="5" width="1.5703125" customWidth="1"/>
    <col min="6" max="6" width="12.42578125" customWidth="1"/>
    <col min="7" max="7" width="2" customWidth="1"/>
    <col min="8" max="8" width="13" customWidth="1"/>
    <col min="9" max="9" width="1.85546875" customWidth="1"/>
    <col min="10" max="10" width="12.5703125" bestFit="1" customWidth="1"/>
    <col min="11" max="11" width="2.28515625" customWidth="1"/>
    <col min="12" max="12" width="13.7109375" customWidth="1"/>
    <col min="13" max="13" width="2.28515625" customWidth="1"/>
    <col min="14" max="14" width="13" customWidth="1"/>
    <col min="15" max="15" width="1.7109375" customWidth="1"/>
    <col min="16" max="16" width="14.140625" customWidth="1"/>
    <col min="17" max="17" width="11.7109375" bestFit="1" customWidth="1"/>
    <col min="18" max="18" width="9.7109375" bestFit="1" customWidth="1"/>
  </cols>
  <sheetData>
    <row r="2" spans="1:17" ht="18" x14ac:dyDescent="0.25">
      <c r="C2" s="278" t="s">
        <v>62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</row>
    <row r="4" spans="1:17" ht="18" x14ac:dyDescent="0.25">
      <c r="D4" s="288" t="s">
        <v>167</v>
      </c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</row>
    <row r="6" spans="1:17" ht="15" x14ac:dyDescent="0.25">
      <c r="A6" s="1" t="s">
        <v>104</v>
      </c>
    </row>
    <row r="7" spans="1:17" ht="15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7.45" customHeight="1" x14ac:dyDescent="0.25">
      <c r="A8" s="32"/>
      <c r="B8" s="32"/>
      <c r="C8" s="32"/>
      <c r="D8" s="56" t="s">
        <v>28</v>
      </c>
      <c r="E8" s="56"/>
      <c r="F8" s="56" t="s">
        <v>123</v>
      </c>
      <c r="G8" s="56"/>
      <c r="H8" s="56" t="s">
        <v>29</v>
      </c>
      <c r="I8" s="56"/>
      <c r="J8" s="57" t="s">
        <v>32</v>
      </c>
      <c r="K8" s="32"/>
    </row>
    <row r="9" spans="1:17" ht="15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7" ht="15.75" x14ac:dyDescent="0.25">
      <c r="A10" s="287" t="s">
        <v>30</v>
      </c>
      <c r="B10" s="287"/>
      <c r="C10" s="58"/>
      <c r="D10" s="26">
        <v>10868.539999999979</v>
      </c>
      <c r="E10" s="4"/>
      <c r="F10" s="4"/>
      <c r="G10" s="4"/>
      <c r="H10" s="26">
        <v>8933.4500000000007</v>
      </c>
      <c r="I10" s="4"/>
      <c r="J10" s="26">
        <v>19801.98999999998</v>
      </c>
      <c r="K10" s="32"/>
    </row>
    <row r="11" spans="1:17" ht="15.75" x14ac:dyDescent="0.25">
      <c r="A11" s="287" t="s">
        <v>31</v>
      </c>
      <c r="B11" s="287"/>
      <c r="C11" s="58"/>
      <c r="D11" s="26">
        <v>18994.669999999998</v>
      </c>
      <c r="E11" s="4"/>
      <c r="F11" s="26">
        <v>10724.91</v>
      </c>
      <c r="G11" s="4"/>
      <c r="H11" s="26">
        <v>10228.66</v>
      </c>
      <c r="I11" s="4"/>
      <c r="J11" s="26">
        <v>39948.239999999998</v>
      </c>
      <c r="K11" s="32"/>
    </row>
    <row r="12" spans="1:17" ht="15.75" x14ac:dyDescent="0.25">
      <c r="A12" s="287" t="s">
        <v>34</v>
      </c>
      <c r="B12" s="287"/>
      <c r="C12" s="58"/>
      <c r="D12" s="26">
        <v>8247.41</v>
      </c>
      <c r="E12" s="4"/>
      <c r="F12" s="26">
        <v>0</v>
      </c>
      <c r="G12" s="4"/>
      <c r="H12" s="26">
        <v>0</v>
      </c>
      <c r="I12" s="26"/>
      <c r="J12" s="26">
        <v>8247.41</v>
      </c>
      <c r="K12" s="32"/>
    </row>
    <row r="13" spans="1:17" ht="15" customHeight="1" thickBot="1" x14ac:dyDescent="0.25">
      <c r="A13" s="286"/>
      <c r="B13" s="286"/>
      <c r="C13" s="114"/>
      <c r="D13" s="147"/>
      <c r="E13" s="35"/>
      <c r="F13" s="60"/>
      <c r="G13" s="35"/>
      <c r="H13" s="60"/>
      <c r="I13" s="35"/>
      <c r="J13" s="152"/>
      <c r="K13" s="32"/>
    </row>
    <row r="14" spans="1:17" ht="33.75" customHeight="1" thickTop="1" x14ac:dyDescent="0.25">
      <c r="A14" s="292" t="s">
        <v>168</v>
      </c>
      <c r="B14" s="293"/>
      <c r="C14" s="32"/>
      <c r="D14" s="125">
        <f>SUM(D10:D12)</f>
        <v>38110.619999999981</v>
      </c>
      <c r="E14" s="126"/>
      <c r="F14" s="125">
        <f>SUM(F10:F12)</f>
        <v>10724.91</v>
      </c>
      <c r="G14" s="61"/>
      <c r="H14" s="125">
        <f>SUM(H10:H12)</f>
        <v>19162.11</v>
      </c>
      <c r="I14" s="61"/>
      <c r="J14" s="125">
        <f>SUM(J10:J12)</f>
        <v>67997.639999999985</v>
      </c>
      <c r="K14" s="32"/>
    </row>
    <row r="15" spans="1:17" ht="16.5" thickBot="1" x14ac:dyDescent="0.3">
      <c r="A15" s="32" t="s">
        <v>80</v>
      </c>
      <c r="B15" s="32"/>
      <c r="C15" s="32"/>
      <c r="D15" s="26">
        <v>-9827.7855759999948</v>
      </c>
      <c r="E15" s="35"/>
      <c r="F15" s="26">
        <v>-2465.67</v>
      </c>
      <c r="G15" s="35"/>
      <c r="H15" s="26">
        <v>2487.7700000000004</v>
      </c>
      <c r="I15" s="35"/>
      <c r="J15" s="26">
        <f>SUM(D15:H15)</f>
        <v>-9805.6855759999944</v>
      </c>
      <c r="K15" s="32"/>
      <c r="L15" s="4"/>
    </row>
    <row r="16" spans="1:17" ht="31.5" customHeight="1" thickTop="1" x14ac:dyDescent="0.25">
      <c r="A16" s="294" t="s">
        <v>169</v>
      </c>
      <c r="B16" s="295"/>
      <c r="C16" s="32"/>
      <c r="D16" s="127">
        <f>D14+D15</f>
        <v>28282.834423999986</v>
      </c>
      <c r="E16" s="26"/>
      <c r="F16" s="127">
        <f>F14+F15</f>
        <v>8259.24</v>
      </c>
      <c r="G16" s="26"/>
      <c r="H16" s="127">
        <f>H14+H15</f>
        <v>21649.88</v>
      </c>
      <c r="I16" s="26"/>
      <c r="J16" s="127">
        <f>J14+J15</f>
        <v>58191.954423999989</v>
      </c>
      <c r="K16" s="35"/>
      <c r="L16" s="4"/>
    </row>
    <row r="17" spans="1:18" ht="6.75" customHeight="1" x14ac:dyDescent="0.25">
      <c r="C17" s="32"/>
      <c r="D17" s="17"/>
      <c r="E17" s="26"/>
      <c r="F17" s="17"/>
      <c r="G17" s="26"/>
      <c r="H17" s="17"/>
      <c r="I17" s="26"/>
      <c r="J17" s="17"/>
      <c r="K17" s="32"/>
    </row>
    <row r="18" spans="1:18" ht="17.25" customHeight="1" x14ac:dyDescent="0.25">
      <c r="A18" s="71" t="s">
        <v>30</v>
      </c>
      <c r="B18" s="58"/>
      <c r="C18" s="32"/>
      <c r="D18" s="26">
        <v>14538.829999999973</v>
      </c>
      <c r="E18" s="4"/>
      <c r="F18" s="4"/>
      <c r="G18" s="4"/>
      <c r="H18" s="26">
        <v>11134.710000000001</v>
      </c>
      <c r="I18" s="4"/>
      <c r="J18" s="26">
        <f>SUM(D18:I18)</f>
        <v>25673.539999999972</v>
      </c>
      <c r="K18" s="32"/>
    </row>
    <row r="19" spans="1:18" ht="15.75" x14ac:dyDescent="0.25">
      <c r="A19" s="71" t="s">
        <v>31</v>
      </c>
      <c r="B19" s="58"/>
      <c r="C19" s="32"/>
      <c r="D19" s="26">
        <v>5345.81</v>
      </c>
      <c r="E19" s="4"/>
      <c r="F19" s="26">
        <v>8259.24</v>
      </c>
      <c r="G19" s="4"/>
      <c r="H19" s="26">
        <v>10515.17</v>
      </c>
      <c r="I19" s="4"/>
      <c r="J19" s="26">
        <f>SUM(D19:I19)</f>
        <v>24120.22</v>
      </c>
      <c r="K19" s="32"/>
    </row>
    <row r="20" spans="1:18" ht="15.75" x14ac:dyDescent="0.25">
      <c r="A20" s="71" t="s">
        <v>34</v>
      </c>
      <c r="B20" s="58"/>
      <c r="C20" s="32"/>
      <c r="D20" s="26">
        <v>8398.1944240000012</v>
      </c>
      <c r="E20" s="4"/>
      <c r="F20" s="26">
        <v>0</v>
      </c>
      <c r="G20" s="4"/>
      <c r="H20" s="26">
        <v>0</v>
      </c>
      <c r="I20" s="26"/>
      <c r="J20" s="26">
        <f>SUM(D20:I20)</f>
        <v>8398.1944240000012</v>
      </c>
      <c r="K20" s="32"/>
    </row>
    <row r="21" spans="1:18" ht="16.5" thickBot="1" x14ac:dyDescent="0.3">
      <c r="E21" s="4"/>
      <c r="F21" s="4"/>
      <c r="G21" s="4"/>
      <c r="H21" s="4"/>
      <c r="I21" s="4"/>
      <c r="J21" s="26"/>
      <c r="K21" s="32"/>
    </row>
    <row r="22" spans="1:18" ht="17.25" thickTop="1" thickBot="1" x14ac:dyDescent="0.3">
      <c r="A22" s="32"/>
      <c r="B22" s="32"/>
      <c r="C22" s="32"/>
      <c r="D22" s="69">
        <f>SUM(D18:D21)</f>
        <v>28282.834423999975</v>
      </c>
      <c r="E22" s="59"/>
      <c r="F22" s="69">
        <f>SUM(F18:F21)</f>
        <v>8259.24</v>
      </c>
      <c r="G22" s="59"/>
      <c r="H22" s="69">
        <f>SUM(H18:H21)</f>
        <v>21649.88</v>
      </c>
      <c r="I22" s="59"/>
      <c r="J22" s="69">
        <f>SUM(J18:J21)</f>
        <v>58191.954423999974</v>
      </c>
      <c r="K22" s="32"/>
    </row>
    <row r="23" spans="1:18" ht="15.75" thickTop="1" x14ac:dyDescent="0.2">
      <c r="A23" s="297"/>
      <c r="B23" s="298"/>
      <c r="C23" s="32"/>
      <c r="D23" s="115"/>
      <c r="E23" s="113"/>
      <c r="F23" s="113"/>
      <c r="G23" s="113"/>
      <c r="H23" s="200"/>
      <c r="I23" s="113"/>
      <c r="J23" s="113"/>
      <c r="K23" s="113"/>
      <c r="L23" s="113"/>
      <c r="M23" s="113"/>
      <c r="N23" s="113"/>
      <c r="O23" s="113"/>
      <c r="P23" s="153"/>
      <c r="Q23" s="32"/>
    </row>
    <row r="24" spans="1:18" ht="15.75" x14ac:dyDescent="0.25">
      <c r="D24" s="72"/>
      <c r="P24" s="72"/>
      <c r="Q24" s="32"/>
      <c r="R24" s="4"/>
    </row>
    <row r="25" spans="1:18" ht="15" x14ac:dyDescent="0.2">
      <c r="A25" s="32"/>
      <c r="B25" s="32"/>
      <c r="C25" s="32"/>
      <c r="D25" s="62"/>
      <c r="E25" s="63"/>
      <c r="F25" s="62"/>
      <c r="G25" s="63"/>
      <c r="H25" s="62"/>
      <c r="I25" s="63"/>
      <c r="J25" s="62"/>
      <c r="K25" s="63"/>
      <c r="L25" s="63"/>
      <c r="M25" s="63"/>
      <c r="N25" s="62"/>
      <c r="O25" s="63"/>
      <c r="P25" s="62"/>
      <c r="Q25" s="32"/>
    </row>
    <row r="26" spans="1:18" ht="25.15" customHeight="1" x14ac:dyDescent="0.25">
      <c r="A26" s="296"/>
      <c r="B26" s="296"/>
      <c r="D26" s="72"/>
      <c r="E26" s="65"/>
      <c r="F26" s="65"/>
      <c r="G26" s="65"/>
      <c r="H26" s="64"/>
      <c r="I26" s="65"/>
      <c r="J26" s="65"/>
      <c r="K26" s="65"/>
      <c r="L26" s="65"/>
      <c r="M26" s="65"/>
      <c r="N26" s="65"/>
      <c r="O26" s="65"/>
      <c r="P26" s="66"/>
    </row>
    <row r="27" spans="1:18" ht="7.15" customHeight="1" x14ac:dyDescent="0.2"/>
    <row r="28" spans="1:18" ht="25.15" customHeight="1" x14ac:dyDescent="0.2">
      <c r="A28" s="296"/>
      <c r="B28" s="296"/>
      <c r="E28" s="18"/>
      <c r="F28" s="18"/>
      <c r="G28" s="18"/>
      <c r="H28" s="18"/>
      <c r="I28" s="18"/>
      <c r="J28" s="18"/>
      <c r="K28" s="18"/>
      <c r="L28" s="18"/>
      <c r="P28" s="15"/>
    </row>
    <row r="29" spans="1:18" ht="8.4499999999999993" customHeight="1" x14ac:dyDescent="0.2">
      <c r="D29" s="23"/>
    </row>
    <row r="30" spans="1:18" ht="39" customHeight="1" x14ac:dyDescent="0.2">
      <c r="A30" s="296"/>
      <c r="B30" s="296"/>
      <c r="D30" s="22"/>
      <c r="N30" s="35"/>
      <c r="P30" s="15"/>
    </row>
    <row r="31" spans="1:18" ht="15.75" x14ac:dyDescent="0.25">
      <c r="D31" s="17"/>
      <c r="E31" s="24"/>
      <c r="F31" s="17"/>
      <c r="G31" s="24"/>
      <c r="H31" s="17"/>
      <c r="I31" s="24"/>
      <c r="J31" s="17"/>
      <c r="K31" s="24"/>
      <c r="L31" s="24"/>
      <c r="M31" s="24"/>
      <c r="N31" s="17"/>
      <c r="O31" s="24"/>
      <c r="P31" s="17"/>
    </row>
    <row r="32" spans="1:18" ht="15.75" x14ac:dyDescent="0.25">
      <c r="D32" s="17"/>
      <c r="F32" s="17"/>
      <c r="H32" s="17"/>
      <c r="J32" s="17"/>
      <c r="N32" s="17"/>
      <c r="P32" s="17"/>
    </row>
    <row r="33" spans="1:16" ht="15.75" x14ac:dyDescent="0.25">
      <c r="A33" s="18"/>
      <c r="D33" s="17"/>
      <c r="F33" s="17"/>
      <c r="H33" s="17"/>
      <c r="J33" s="17"/>
      <c r="N33" s="17"/>
      <c r="P33" s="17"/>
    </row>
    <row r="34" spans="1:16" ht="30.6" customHeight="1" x14ac:dyDescent="0.25">
      <c r="D34" s="17"/>
      <c r="F34" s="17"/>
      <c r="H34" s="290"/>
      <c r="I34" s="291"/>
      <c r="J34" s="291"/>
      <c r="K34" s="291"/>
      <c r="L34" s="291"/>
      <c r="M34" s="291"/>
      <c r="N34" s="291"/>
      <c r="O34" s="291"/>
      <c r="P34" s="17"/>
    </row>
    <row r="35" spans="1:16" ht="15.75" x14ac:dyDescent="0.25">
      <c r="D35" s="17"/>
      <c r="F35" s="17"/>
      <c r="H35" s="17"/>
      <c r="J35" s="17"/>
      <c r="N35" s="17"/>
      <c r="P35" s="17"/>
    </row>
    <row r="36" spans="1:16" ht="15" x14ac:dyDescent="0.25">
      <c r="A36" s="1"/>
    </row>
    <row r="37" spans="1:16" ht="15" x14ac:dyDescent="0.25">
      <c r="A37" s="1"/>
    </row>
    <row r="38" spans="1:16" ht="15.75" x14ac:dyDescent="0.25">
      <c r="A38" s="16"/>
    </row>
    <row r="39" spans="1:16" x14ac:dyDescent="0.2">
      <c r="F39" s="4"/>
    </row>
    <row r="40" spans="1:16" x14ac:dyDescent="0.2">
      <c r="J40" s="4"/>
    </row>
  </sheetData>
  <mergeCells count="13">
    <mergeCell ref="H34:O34"/>
    <mergeCell ref="A14:B14"/>
    <mergeCell ref="A16:B16"/>
    <mergeCell ref="A26:B26"/>
    <mergeCell ref="A28:B28"/>
    <mergeCell ref="A30:B30"/>
    <mergeCell ref="A23:B23"/>
    <mergeCell ref="A13:B13"/>
    <mergeCell ref="A11:B11"/>
    <mergeCell ref="A12:B12"/>
    <mergeCell ref="C2:O2"/>
    <mergeCell ref="D4:P4"/>
    <mergeCell ref="A10:B10"/>
  </mergeCells>
  <phoneticPr fontId="0" type="noConversion"/>
  <printOptions horizontalCentered="1" verticalCentered="1" gridLines="1"/>
  <pageMargins left="0.23" right="0.55000000000000004" top="0.36" bottom="0.25" header="0.23" footer="0.13"/>
  <pageSetup paperSize="9" scale="103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V51"/>
  <sheetViews>
    <sheetView zoomScale="115" zoomScaleNormal="115" workbookViewId="0">
      <selection activeCell="F1" sqref="F1"/>
    </sheetView>
  </sheetViews>
  <sheetFormatPr defaultRowHeight="12.75" x14ac:dyDescent="0.2"/>
  <cols>
    <col min="1" max="1" width="13.140625" customWidth="1"/>
    <col min="2" max="2" width="17.85546875" customWidth="1"/>
    <col min="5" max="5" width="13" customWidth="1"/>
    <col min="6" max="6" width="13.140625" customWidth="1"/>
  </cols>
  <sheetData>
    <row r="3" spans="1:22" ht="18" x14ac:dyDescent="0.25">
      <c r="A3" s="209" t="s">
        <v>118</v>
      </c>
    </row>
    <row r="4" spans="1:22" ht="6" customHeight="1" x14ac:dyDescent="0.25">
      <c r="A4" s="209"/>
    </row>
    <row r="5" spans="1:22" ht="15.75" x14ac:dyDescent="0.25">
      <c r="A5" s="16" t="s">
        <v>170</v>
      </c>
    </row>
    <row r="6" spans="1:22" ht="13.5" customHeight="1" thickBot="1" x14ac:dyDescent="0.25">
      <c r="P6" s="212"/>
      <c r="Q6" s="213"/>
      <c r="R6" s="213"/>
      <c r="S6" s="213"/>
      <c r="T6" s="213"/>
      <c r="U6" s="213"/>
      <c r="V6" s="213"/>
    </row>
    <row r="7" spans="1:22" ht="16.5" thickBot="1" x14ac:dyDescent="0.3">
      <c r="A7" s="136" t="s">
        <v>151</v>
      </c>
      <c r="B7" s="301" t="s">
        <v>111</v>
      </c>
      <c r="C7" s="300"/>
      <c r="D7" s="300"/>
      <c r="E7" s="302"/>
      <c r="F7" s="207" t="s">
        <v>161</v>
      </c>
    </row>
    <row r="8" spans="1:22" ht="15" x14ac:dyDescent="0.2">
      <c r="A8" s="35">
        <v>41167.279999999999</v>
      </c>
      <c r="B8" s="32" t="s">
        <v>105</v>
      </c>
      <c r="F8" s="35">
        <f>28099.73+11665</f>
        <v>39764.729999999996</v>
      </c>
      <c r="P8" s="213"/>
      <c r="Q8" s="213"/>
      <c r="R8" s="213"/>
      <c r="S8" s="213"/>
      <c r="T8" s="213"/>
      <c r="U8" s="213"/>
      <c r="V8" s="213"/>
    </row>
    <row r="9" spans="1:22" ht="15" x14ac:dyDescent="0.2">
      <c r="A9" s="35">
        <v>5576.1600000000008</v>
      </c>
      <c r="B9" s="32" t="s">
        <v>106</v>
      </c>
      <c r="F9" s="35">
        <f>1235.62+2456.7+638.75+1668.46</f>
        <v>5999.53</v>
      </c>
      <c r="P9" s="213"/>
      <c r="Q9" s="213"/>
      <c r="R9" s="213"/>
      <c r="S9" s="213"/>
      <c r="T9" s="213"/>
      <c r="U9" s="213"/>
      <c r="V9" s="213"/>
    </row>
    <row r="10" spans="1:22" ht="15" x14ac:dyDescent="0.2">
      <c r="A10" s="35">
        <v>10549.27</v>
      </c>
      <c r="B10" s="32" t="s">
        <v>107</v>
      </c>
      <c r="F10" s="35">
        <v>10952.26</v>
      </c>
      <c r="P10" s="213"/>
      <c r="Q10" s="213"/>
      <c r="R10" s="213"/>
      <c r="S10" s="213"/>
      <c r="T10" s="213"/>
      <c r="U10" s="213"/>
      <c r="V10" s="213"/>
    </row>
    <row r="11" spans="1:22" ht="15.75" thickBot="1" x14ac:dyDescent="0.25">
      <c r="A11" s="35">
        <v>10818.85</v>
      </c>
      <c r="B11" s="208" t="s">
        <v>108</v>
      </c>
      <c r="F11" s="35">
        <v>8745.4500000000007</v>
      </c>
      <c r="P11" s="213"/>
      <c r="Q11" s="213"/>
      <c r="R11" s="213"/>
      <c r="S11" s="213"/>
      <c r="T11" s="213"/>
      <c r="U11" s="213"/>
      <c r="V11" s="213"/>
    </row>
    <row r="12" spans="1:22" ht="15.75" x14ac:dyDescent="0.25">
      <c r="A12" s="165">
        <f>SUM(A8:A11)</f>
        <v>68111.560000000012</v>
      </c>
      <c r="F12" s="185">
        <f>SUM(F8:F11)</f>
        <v>65461.97</v>
      </c>
      <c r="P12" s="213"/>
      <c r="Q12" s="213"/>
      <c r="R12" s="213"/>
      <c r="S12" s="213"/>
      <c r="T12" s="213"/>
      <c r="U12" s="213"/>
      <c r="V12" s="213"/>
    </row>
    <row r="13" spans="1:22" ht="5.25" customHeight="1" x14ac:dyDescent="0.2">
      <c r="P13" s="213"/>
      <c r="Q13" s="213"/>
      <c r="R13" s="213"/>
      <c r="S13" s="213"/>
      <c r="T13" s="213"/>
      <c r="U13" s="213"/>
      <c r="V13" s="213"/>
    </row>
    <row r="14" spans="1:22" ht="15" x14ac:dyDescent="0.2">
      <c r="A14" s="35">
        <v>10174.549999999999</v>
      </c>
      <c r="B14" s="208" t="s">
        <v>109</v>
      </c>
      <c r="F14" s="35">
        <v>9108.25</v>
      </c>
      <c r="P14" s="213"/>
      <c r="Q14" s="213"/>
      <c r="R14" s="213"/>
      <c r="S14" s="213"/>
      <c r="T14" s="213"/>
      <c r="U14" s="213"/>
      <c r="V14" s="213"/>
    </row>
    <row r="15" spans="1:22" ht="15" x14ac:dyDescent="0.2">
      <c r="A15" s="35">
        <v>2545.4499999999998</v>
      </c>
      <c r="B15" s="208" t="s">
        <v>133</v>
      </c>
      <c r="F15" s="35">
        <v>2162.54</v>
      </c>
      <c r="P15" s="213"/>
      <c r="Q15" s="213"/>
      <c r="R15" s="213"/>
      <c r="S15" s="213"/>
      <c r="T15" s="213"/>
      <c r="U15" s="213"/>
      <c r="V15" s="213"/>
    </row>
    <row r="16" spans="1:22" ht="15.75" thickBot="1" x14ac:dyDescent="0.25">
      <c r="A16" s="35">
        <v>8055.83</v>
      </c>
      <c r="B16" s="208" t="s">
        <v>110</v>
      </c>
      <c r="F16" s="35">
        <f>7038.34-2439.28+1665.64+150.78</f>
        <v>6415.48</v>
      </c>
      <c r="P16" s="213"/>
      <c r="Q16" s="213"/>
      <c r="R16" s="213"/>
      <c r="S16" s="213"/>
      <c r="T16" s="213"/>
      <c r="U16" s="213"/>
      <c r="V16" s="213"/>
    </row>
    <row r="17" spans="1:22" ht="15.75" x14ac:dyDescent="0.25">
      <c r="A17" s="165">
        <f>SUM(A12:A16)</f>
        <v>88887.390000000014</v>
      </c>
      <c r="F17" s="185">
        <f>SUM(F12:F16)</f>
        <v>83148.239999999991</v>
      </c>
      <c r="P17" s="213"/>
      <c r="Q17" s="213"/>
      <c r="R17" s="213"/>
      <c r="S17" s="213"/>
      <c r="T17" s="213"/>
      <c r="U17" s="213"/>
      <c r="V17" s="213"/>
    </row>
    <row r="18" spans="1:22" ht="6.75" customHeight="1" x14ac:dyDescent="0.2">
      <c r="F18" s="4"/>
      <c r="P18" s="213"/>
      <c r="Q18" s="213"/>
      <c r="R18" s="213"/>
      <c r="S18" s="213"/>
      <c r="T18" s="213"/>
      <c r="U18" s="213"/>
      <c r="V18" s="213"/>
    </row>
    <row r="19" spans="1:22" ht="15.75" x14ac:dyDescent="0.25">
      <c r="B19" s="300" t="s">
        <v>112</v>
      </c>
      <c r="C19" s="300"/>
      <c r="D19" s="300"/>
      <c r="E19" s="300"/>
      <c r="P19" s="213"/>
      <c r="Q19" s="213"/>
      <c r="R19" s="213"/>
      <c r="S19" s="213"/>
      <c r="T19" s="213"/>
      <c r="U19" s="213"/>
      <c r="V19" s="213"/>
    </row>
    <row r="20" spans="1:22" ht="15" x14ac:dyDescent="0.2">
      <c r="A20" s="35">
        <v>12450.490000000005</v>
      </c>
      <c r="B20" s="32" t="s">
        <v>113</v>
      </c>
      <c r="F20" s="35">
        <f>74379.95-64366</f>
        <v>10013.949999999997</v>
      </c>
      <c r="P20" s="213"/>
      <c r="Q20" s="213"/>
      <c r="R20" s="213"/>
      <c r="S20" s="213"/>
      <c r="T20" s="213"/>
      <c r="U20" s="213"/>
      <c r="V20" s="213"/>
    </row>
    <row r="21" spans="1:22" ht="15.75" thickBot="1" x14ac:dyDescent="0.25">
      <c r="A21" s="35">
        <v>62796</v>
      </c>
      <c r="B21" s="32" t="s">
        <v>114</v>
      </c>
      <c r="F21" s="35">
        <v>64366</v>
      </c>
      <c r="P21" s="213"/>
      <c r="Q21" s="213"/>
      <c r="R21" s="213"/>
      <c r="S21" s="213"/>
      <c r="T21" s="213"/>
      <c r="U21" s="213"/>
      <c r="V21" s="213"/>
    </row>
    <row r="22" spans="1:22" ht="15.75" x14ac:dyDescent="0.25">
      <c r="A22" s="165">
        <f>SUM(A20:A21)</f>
        <v>75246.490000000005</v>
      </c>
      <c r="F22" s="185">
        <f>SUM(F20:F21)</f>
        <v>74379.95</v>
      </c>
      <c r="P22" s="213"/>
      <c r="Q22" s="213"/>
      <c r="R22" s="213"/>
      <c r="S22" s="213"/>
      <c r="T22" s="213"/>
      <c r="U22" s="213"/>
      <c r="V22" s="213"/>
    </row>
    <row r="23" spans="1:22" ht="6.75" customHeight="1" x14ac:dyDescent="0.2">
      <c r="P23" s="213"/>
      <c r="Q23" s="213"/>
      <c r="R23" s="213"/>
      <c r="S23" s="213"/>
      <c r="T23" s="213"/>
      <c r="U23" s="213"/>
      <c r="V23" s="213"/>
    </row>
    <row r="24" spans="1:22" ht="15" x14ac:dyDescent="0.2">
      <c r="A24" s="35">
        <v>10176.64</v>
      </c>
      <c r="B24" s="18" t="s">
        <v>21</v>
      </c>
      <c r="F24" s="35">
        <f>16291-6947.1</f>
        <v>9343.9</v>
      </c>
      <c r="P24" s="213"/>
      <c r="Q24" s="213"/>
      <c r="R24" s="213"/>
      <c r="S24" s="213"/>
      <c r="T24" s="213"/>
      <c r="U24" s="213"/>
      <c r="V24" s="213"/>
    </row>
    <row r="25" spans="1:22" ht="15" x14ac:dyDescent="0.2">
      <c r="A25" s="35">
        <v>6795.13</v>
      </c>
      <c r="B25" s="32" t="s">
        <v>115</v>
      </c>
      <c r="F25" s="35">
        <v>6947.1</v>
      </c>
      <c r="P25" s="213"/>
      <c r="Q25" s="213"/>
      <c r="R25" s="213"/>
      <c r="S25" s="213"/>
      <c r="T25" s="213"/>
      <c r="U25" s="213"/>
      <c r="V25" s="213"/>
    </row>
    <row r="26" spans="1:22" ht="15" x14ac:dyDescent="0.2">
      <c r="A26" s="35">
        <v>2545.4499999999998</v>
      </c>
      <c r="B26" s="18" t="s">
        <v>134</v>
      </c>
      <c r="F26" s="35">
        <v>2062.54</v>
      </c>
      <c r="P26" s="213"/>
      <c r="Q26" s="213"/>
      <c r="R26" s="213"/>
      <c r="S26" s="213"/>
      <c r="T26" s="213"/>
      <c r="U26" s="213"/>
      <c r="V26" s="213"/>
    </row>
    <row r="27" spans="1:22" ht="15.75" thickBot="1" x14ac:dyDescent="0.25">
      <c r="A27" s="35">
        <v>2442.75</v>
      </c>
      <c r="B27" s="32" t="s">
        <v>116</v>
      </c>
      <c r="F27" s="35">
        <v>2160.63</v>
      </c>
      <c r="P27" s="213"/>
      <c r="Q27" s="213"/>
      <c r="R27" s="213"/>
      <c r="S27" s="213"/>
      <c r="T27" s="213"/>
      <c r="U27" s="213"/>
      <c r="V27" s="213"/>
    </row>
    <row r="28" spans="1:22" ht="15.75" x14ac:dyDescent="0.25">
      <c r="A28" s="165">
        <f>SUM(A22:A27)</f>
        <v>97206.46</v>
      </c>
      <c r="F28" s="185">
        <f>SUM(F22:F27)</f>
        <v>94894.12</v>
      </c>
      <c r="P28" s="213"/>
      <c r="Q28" s="213"/>
      <c r="R28" s="213"/>
      <c r="S28" s="213"/>
      <c r="T28" s="213"/>
      <c r="U28" s="213"/>
      <c r="V28" s="213"/>
    </row>
    <row r="29" spans="1:22" ht="6.75" customHeight="1" x14ac:dyDescent="0.2">
      <c r="P29" s="213"/>
      <c r="Q29" s="213"/>
      <c r="R29" s="213"/>
      <c r="S29" s="213"/>
      <c r="T29" s="213"/>
      <c r="U29" s="213"/>
      <c r="V29" s="213"/>
    </row>
    <row r="30" spans="1:22" ht="15.75" x14ac:dyDescent="0.25">
      <c r="A30" s="225">
        <f>A17-A28</f>
        <v>-8319.0699999999924</v>
      </c>
      <c r="B30" s="300" t="s">
        <v>117</v>
      </c>
      <c r="C30" s="300"/>
      <c r="D30" s="300"/>
      <c r="E30" s="300"/>
      <c r="F30" s="72">
        <f>F17-F28</f>
        <v>-11745.880000000005</v>
      </c>
      <c r="P30" s="213"/>
      <c r="Q30" s="213"/>
      <c r="R30" s="213"/>
      <c r="S30" s="213"/>
      <c r="T30" s="213"/>
      <c r="U30" s="213"/>
      <c r="V30" s="213"/>
    </row>
    <row r="31" spans="1:22" ht="5.25" customHeight="1" x14ac:dyDescent="0.2">
      <c r="P31" s="213"/>
      <c r="Q31" s="213"/>
      <c r="R31" s="213"/>
      <c r="S31" s="213"/>
      <c r="T31" s="213"/>
      <c r="U31" s="213"/>
      <c r="V31" s="213"/>
    </row>
    <row r="32" spans="1:22" x14ac:dyDescent="0.2">
      <c r="P32" s="213"/>
      <c r="Q32" s="213"/>
      <c r="R32" s="213"/>
      <c r="S32" s="213"/>
      <c r="T32" s="213"/>
      <c r="U32" s="213"/>
      <c r="V32" s="213"/>
    </row>
    <row r="33" spans="1:22" x14ac:dyDescent="0.2">
      <c r="B33" s="210" t="s">
        <v>119</v>
      </c>
      <c r="P33" s="213"/>
      <c r="Q33" s="213"/>
      <c r="R33" s="213"/>
      <c r="S33" s="213"/>
      <c r="T33" s="213"/>
      <c r="U33" s="213"/>
      <c r="V33" s="213"/>
    </row>
    <row r="34" spans="1:22" ht="3.75" customHeight="1" thickBot="1" x14ac:dyDescent="0.25">
      <c r="P34" s="213"/>
      <c r="Q34" s="213"/>
      <c r="R34" s="213"/>
      <c r="S34" s="213"/>
      <c r="T34" s="213"/>
      <c r="U34" s="213"/>
      <c r="V34" s="213"/>
    </row>
    <row r="35" spans="1:22" ht="16.5" thickBot="1" x14ac:dyDescent="0.3">
      <c r="A35" s="136" t="s">
        <v>151</v>
      </c>
      <c r="B35" s="301" t="s">
        <v>120</v>
      </c>
      <c r="C35" s="300"/>
      <c r="D35" s="300"/>
      <c r="E35" s="302"/>
      <c r="F35" s="207" t="s">
        <v>161</v>
      </c>
      <c r="P35" s="213"/>
      <c r="Q35" s="213"/>
      <c r="R35" s="213"/>
      <c r="S35" s="213"/>
      <c r="T35" s="213"/>
      <c r="U35" s="213"/>
      <c r="V35" s="213"/>
    </row>
    <row r="36" spans="1:22" ht="15" x14ac:dyDescent="0.2">
      <c r="A36" s="35">
        <v>500</v>
      </c>
      <c r="B36" t="s">
        <v>121</v>
      </c>
      <c r="F36" s="35">
        <v>2000</v>
      </c>
      <c r="P36" s="213"/>
      <c r="Q36" s="213"/>
      <c r="R36" s="213"/>
      <c r="S36" s="213"/>
      <c r="T36" s="213"/>
      <c r="U36" s="213"/>
      <c r="V36" s="213"/>
    </row>
    <row r="37" spans="1:22" ht="15" x14ac:dyDescent="0.2">
      <c r="A37" s="35">
        <v>1314.86</v>
      </c>
      <c r="B37" t="s">
        <v>150</v>
      </c>
      <c r="F37" s="35">
        <v>0</v>
      </c>
      <c r="P37" s="213"/>
      <c r="Q37" s="213"/>
      <c r="R37" s="213"/>
      <c r="S37" s="213"/>
      <c r="T37" s="213"/>
      <c r="U37" s="213"/>
      <c r="V37" s="213"/>
    </row>
    <row r="38" spans="1:22" ht="15" x14ac:dyDescent="0.2">
      <c r="A38" s="35">
        <v>0</v>
      </c>
      <c r="B38" t="s">
        <v>143</v>
      </c>
      <c r="F38" s="35">
        <v>0</v>
      </c>
      <c r="P38" s="213"/>
      <c r="Q38" s="213"/>
      <c r="R38" s="213"/>
      <c r="S38" s="213"/>
      <c r="T38" s="213"/>
      <c r="U38" s="213"/>
      <c r="V38" s="213"/>
    </row>
    <row r="39" spans="1:22" ht="15" x14ac:dyDescent="0.2">
      <c r="A39" s="35">
        <v>2099.5</v>
      </c>
      <c r="B39" s="235" t="s">
        <v>149</v>
      </c>
      <c r="F39" s="35">
        <f>3978.5+3000</f>
        <v>6978.5</v>
      </c>
      <c r="P39" s="213"/>
      <c r="Q39" s="213"/>
      <c r="R39" s="213"/>
      <c r="S39" s="213"/>
      <c r="T39" s="213"/>
      <c r="U39" s="213"/>
      <c r="V39" s="213"/>
    </row>
    <row r="40" spans="1:22" ht="15.75" thickBot="1" x14ac:dyDescent="0.25">
      <c r="A40" s="35">
        <v>4542.8</v>
      </c>
      <c r="B40" s="10" t="s">
        <v>137</v>
      </c>
      <c r="F40" s="35">
        <v>2439.2800000000002</v>
      </c>
      <c r="P40" s="213"/>
      <c r="Q40" s="213"/>
      <c r="R40" s="213"/>
      <c r="S40" s="213"/>
      <c r="T40" s="213"/>
      <c r="U40" s="213"/>
      <c r="V40" s="213"/>
    </row>
    <row r="41" spans="1:22" ht="15.75" x14ac:dyDescent="0.25">
      <c r="A41" s="185">
        <f>SUM(A36:A40)</f>
        <v>8457.16</v>
      </c>
      <c r="F41" s="185">
        <f>SUM(F36:F40)</f>
        <v>11417.78</v>
      </c>
      <c r="P41" s="213"/>
      <c r="Q41" s="213"/>
      <c r="R41" s="213"/>
      <c r="S41" s="213"/>
      <c r="T41" s="213"/>
      <c r="U41" s="213"/>
      <c r="V41" s="213"/>
    </row>
    <row r="42" spans="1:22" ht="17.45" customHeight="1" x14ac:dyDescent="0.2">
      <c r="A42" s="211"/>
      <c r="F42" s="211"/>
      <c r="P42" s="213"/>
      <c r="Q42" s="213"/>
      <c r="R42" s="213"/>
      <c r="S42" s="213"/>
      <c r="T42" s="213"/>
      <c r="U42" s="213"/>
      <c r="V42" s="213"/>
    </row>
    <row r="43" spans="1:22" ht="15.75" x14ac:dyDescent="0.25">
      <c r="B43" s="300" t="s">
        <v>112</v>
      </c>
      <c r="C43" s="300"/>
      <c r="D43" s="300"/>
      <c r="E43" s="300"/>
      <c r="P43" s="213"/>
      <c r="Q43" s="213"/>
      <c r="R43" s="213"/>
      <c r="S43" s="213"/>
      <c r="T43" s="213"/>
      <c r="U43" s="213"/>
      <c r="V43" s="213"/>
    </row>
    <row r="44" spans="1:22" ht="15" x14ac:dyDescent="0.2">
      <c r="A44" s="25">
        <v>1853.95</v>
      </c>
      <c r="B44" s="10" t="s">
        <v>135</v>
      </c>
      <c r="F44" s="25">
        <v>9477.59</v>
      </c>
      <c r="P44" s="213"/>
      <c r="Q44" s="213"/>
      <c r="R44" s="213"/>
      <c r="S44" s="213"/>
      <c r="T44" s="213"/>
      <c r="U44" s="213"/>
      <c r="V44" s="213"/>
    </row>
    <row r="45" spans="1:22" ht="15" x14ac:dyDescent="0.2">
      <c r="A45" s="25">
        <v>0</v>
      </c>
      <c r="B45" s="10" t="s">
        <v>136</v>
      </c>
      <c r="F45" s="25">
        <v>0</v>
      </c>
      <c r="P45" s="213"/>
      <c r="Q45" s="213"/>
      <c r="R45" s="213"/>
      <c r="S45" s="213"/>
      <c r="T45" s="213"/>
      <c r="U45" s="213"/>
      <c r="V45" s="213"/>
    </row>
    <row r="46" spans="1:22" ht="15.75" thickBot="1" x14ac:dyDescent="0.25">
      <c r="A46" s="25">
        <v>672</v>
      </c>
      <c r="B46" t="s">
        <v>122</v>
      </c>
      <c r="F46" s="25">
        <v>0</v>
      </c>
      <c r="P46" s="213"/>
      <c r="Q46" s="213"/>
      <c r="R46" s="213"/>
      <c r="S46" s="213"/>
      <c r="T46" s="213"/>
      <c r="U46" s="213"/>
      <c r="V46" s="213"/>
    </row>
    <row r="47" spans="1:22" ht="15.75" x14ac:dyDescent="0.25">
      <c r="A47" s="185">
        <f>SUM(A44:A46)</f>
        <v>2525.9499999999998</v>
      </c>
      <c r="F47" s="185">
        <f>SUM(F44:F46)</f>
        <v>9477.59</v>
      </c>
      <c r="P47" s="213"/>
      <c r="Q47" s="213"/>
      <c r="R47" s="213"/>
      <c r="S47" s="213"/>
      <c r="T47" s="213"/>
      <c r="U47" s="213"/>
      <c r="V47" s="213"/>
    </row>
    <row r="48" spans="1:22" ht="5.25" customHeight="1" x14ac:dyDescent="0.2">
      <c r="P48" s="213"/>
      <c r="Q48" s="213"/>
      <c r="R48" s="213"/>
      <c r="S48" s="213"/>
      <c r="T48" s="213"/>
      <c r="U48" s="213"/>
      <c r="V48" s="213"/>
    </row>
    <row r="49" spans="1:22" ht="15.75" x14ac:dyDescent="0.25">
      <c r="A49" s="72">
        <f>A41-A47</f>
        <v>5931.21</v>
      </c>
      <c r="B49" s="300" t="s">
        <v>117</v>
      </c>
      <c r="C49" s="300"/>
      <c r="D49" s="300"/>
      <c r="E49" s="300"/>
      <c r="F49" s="72">
        <f>F41-F47</f>
        <v>1940.1900000000005</v>
      </c>
      <c r="P49" s="213"/>
      <c r="Q49" s="213"/>
      <c r="R49" s="213"/>
      <c r="S49" s="213"/>
      <c r="T49" s="213"/>
      <c r="U49" s="213"/>
      <c r="V49" s="213"/>
    </row>
    <row r="50" spans="1:22" x14ac:dyDescent="0.2">
      <c r="P50" s="213"/>
      <c r="Q50" s="213"/>
      <c r="R50" s="213"/>
      <c r="S50" s="213"/>
      <c r="T50" s="213"/>
      <c r="U50" s="213"/>
      <c r="V50" s="213"/>
    </row>
    <row r="51" spans="1:22" ht="15.75" x14ac:dyDescent="0.25">
      <c r="A51" s="223">
        <f>A30+A49</f>
        <v>-2387.8599999999924</v>
      </c>
      <c r="B51" s="299" t="s">
        <v>132</v>
      </c>
      <c r="C51" s="299"/>
      <c r="D51" s="299"/>
      <c r="E51" s="299"/>
      <c r="F51" s="223">
        <f>F30+F49</f>
        <v>-9805.6900000000041</v>
      </c>
      <c r="G51" s="224"/>
      <c r="P51" s="213"/>
      <c r="Q51" s="213"/>
      <c r="R51" s="213"/>
      <c r="S51" s="213"/>
      <c r="T51" s="213"/>
      <c r="U51" s="213"/>
      <c r="V51" s="213"/>
    </row>
  </sheetData>
  <mergeCells count="7">
    <mergeCell ref="B51:E51"/>
    <mergeCell ref="B43:E43"/>
    <mergeCell ref="B49:E49"/>
    <mergeCell ref="B7:E7"/>
    <mergeCell ref="B19:E19"/>
    <mergeCell ref="B30:E30"/>
    <mergeCell ref="B35:E35"/>
  </mergeCells>
  <phoneticPr fontId="0" type="noConversion"/>
  <pageMargins left="0.75" right="0.75" top="0.46" bottom="0.49" header="0.27" footer="0.27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2018 INCOME AND EXPENSES</vt:lpstr>
      <vt:lpstr>2018 SUMMARY AND BALANCE SHEET</vt:lpstr>
      <vt:lpstr>2018 RESERVE RECONCILIATION</vt:lpstr>
      <vt:lpstr>Magazine article</vt:lpstr>
      <vt:lpstr>'2018 INCOME AND EXPENSES'!Print_Area</vt:lpstr>
      <vt:lpstr>'2018 RESERVE RECONCILIATION'!Print_Area</vt:lpstr>
      <vt:lpstr>'2018 SUMMARY AND BALANCE SHEET'!Print_Area</vt:lpstr>
      <vt:lpstr>'Magazine article'!Print_Area</vt:lpstr>
    </vt:vector>
  </TitlesOfParts>
  <Company>Inland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a burden</dc:creator>
  <cp:lastModifiedBy>Pat Pugh</cp:lastModifiedBy>
  <cp:lastPrinted>2019-12-03T11:02:12Z</cp:lastPrinted>
  <dcterms:created xsi:type="dcterms:W3CDTF">2005-01-04T14:08:39Z</dcterms:created>
  <dcterms:modified xsi:type="dcterms:W3CDTF">2019-12-03T11:02:39Z</dcterms:modified>
</cp:coreProperties>
</file>