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Q:\JOINT\Vacancies\Guilden Sutton\"/>
    </mc:Choice>
  </mc:AlternateContent>
  <xr:revisionPtr revIDLastSave="0" documentId="10_ncr:100000_{C03E5566-961C-4D34-ABCB-91AE1936991B}" xr6:coauthVersionLast="31" xr6:coauthVersionMax="31" xr10:uidLastSave="{00000000-0000-0000-0000-000000000000}"/>
  <bookViews>
    <workbookView xWindow="0" yWindow="0" windowWidth="19440" windowHeight="12300" xr2:uid="{00000000-000D-0000-FFFF-FFFF00000000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79017"/>
</workbook>
</file>

<file path=xl/calcChain.xml><?xml version="1.0" encoding="utf-8"?>
<calcChain xmlns="http://schemas.openxmlformats.org/spreadsheetml/2006/main">
  <c r="M85" i="1" l="1"/>
  <c r="M90" i="1" s="1"/>
  <c r="I85" i="1"/>
  <c r="I90" i="1" s="1"/>
  <c r="K79" i="1"/>
  <c r="K85" i="1" s="1"/>
  <c r="K90" i="1" s="1"/>
  <c r="K65" i="1"/>
  <c r="I65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K62" i="1" s="1"/>
  <c r="I43" i="1"/>
  <c r="K40" i="1"/>
  <c r="I40" i="1"/>
  <c r="K39" i="1"/>
  <c r="I39" i="1"/>
  <c r="K38" i="1"/>
  <c r="I38" i="1"/>
  <c r="K37" i="1"/>
  <c r="K41" i="1" s="1"/>
  <c r="K67" i="1" s="1"/>
  <c r="I37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I30" i="1" s="1"/>
  <c r="I32" i="1" s="1"/>
  <c r="K22" i="1"/>
  <c r="I22" i="1"/>
  <c r="M19" i="1"/>
  <c r="K19" i="1"/>
  <c r="I19" i="1"/>
  <c r="M15" i="1"/>
  <c r="I15" i="1"/>
  <c r="K12" i="1"/>
  <c r="K10" i="1"/>
  <c r="K15" i="1" s="1"/>
  <c r="M30" i="1"/>
  <c r="M41" i="1"/>
  <c r="M32" i="1"/>
  <c r="I62" i="1"/>
  <c r="I67" i="1" s="1"/>
  <c r="I70" i="1" s="1"/>
  <c r="I41" i="1"/>
  <c r="M62" i="1"/>
  <c r="M67" i="1" s="1"/>
  <c r="M70" i="1" l="1"/>
  <c r="K30" i="1"/>
  <c r="K32" i="1" s="1"/>
  <c r="K70" i="1" s="1"/>
</calcChain>
</file>

<file path=xl/sharedStrings.xml><?xml version="1.0" encoding="utf-8"?>
<sst xmlns="http://schemas.openxmlformats.org/spreadsheetml/2006/main" count="95" uniqueCount="84">
  <si>
    <t>St John the Baptist PCC Guilden Sutton</t>
  </si>
  <si>
    <t>Income and Expenditure Account</t>
  </si>
  <si>
    <t>Year Ended 31 December 2017</t>
  </si>
  <si>
    <t>General Working Account</t>
  </si>
  <si>
    <t>Income</t>
  </si>
  <si>
    <t>Note</t>
  </si>
  <si>
    <t>Code</t>
  </si>
  <si>
    <t>Church Giving</t>
  </si>
  <si>
    <t>Planned Giving</t>
  </si>
  <si>
    <t>Income Tax Recovered</t>
  </si>
  <si>
    <t>Uncovenanted Planned Giving</t>
  </si>
  <si>
    <t>Open Plate Service Collections</t>
  </si>
  <si>
    <t>Donations - Open</t>
  </si>
  <si>
    <t>Donations - Restricted</t>
  </si>
  <si>
    <t>Total</t>
  </si>
  <si>
    <t>Interest</t>
  </si>
  <si>
    <t>CBF Deposit Fund</t>
  </si>
  <si>
    <t>Cambridge &amp; Counties Bank</t>
  </si>
  <si>
    <t>Other Income</t>
  </si>
  <si>
    <t>Church Hall</t>
  </si>
  <si>
    <t>Newsletter</t>
  </si>
  <si>
    <t>PCC Fees</t>
  </si>
  <si>
    <t>Assigned Fees</t>
  </si>
  <si>
    <t>Holiday Club</t>
  </si>
  <si>
    <t>Cloverley Hall</t>
  </si>
  <si>
    <t>Miscellaneous</t>
  </si>
  <si>
    <t>Total Income</t>
  </si>
  <si>
    <t>Expenditure</t>
  </si>
  <si>
    <t>Donations</t>
  </si>
  <si>
    <t>Overseas</t>
  </si>
  <si>
    <t>Christian Relief</t>
  </si>
  <si>
    <t>Home Mission</t>
  </si>
  <si>
    <t>Secular Charities</t>
  </si>
  <si>
    <t>Church Work</t>
  </si>
  <si>
    <t>Diocesan Quota</t>
  </si>
  <si>
    <t>Clergy Expenses</t>
  </si>
  <si>
    <t>Vicarage</t>
  </si>
  <si>
    <t>Other Salaries</t>
  </si>
  <si>
    <t>Church Running Expenses</t>
  </si>
  <si>
    <t>Church Maintenance</t>
  </si>
  <si>
    <t>Altar Requisites</t>
  </si>
  <si>
    <t>Churchyard Maintenance</t>
  </si>
  <si>
    <t>Church Hall Running Expenses</t>
  </si>
  <si>
    <t>Church Hall Major Repairs</t>
  </si>
  <si>
    <t>Major Works</t>
  </si>
  <si>
    <t>Support Costs</t>
  </si>
  <si>
    <t>Clubs/Training/Lunches</t>
  </si>
  <si>
    <t>Holiday Club/200th Anniversary</t>
  </si>
  <si>
    <t>Foxhill</t>
  </si>
  <si>
    <t>See &amp; Know</t>
  </si>
  <si>
    <t>Church Administration</t>
  </si>
  <si>
    <t>Printing/Stationery/Postage</t>
  </si>
  <si>
    <t>Total Expenditure</t>
  </si>
  <si>
    <t>Excess Income(Expenditure)</t>
  </si>
  <si>
    <t>Total Fund Held in Working Account</t>
  </si>
  <si>
    <t>At the beginning of the year</t>
  </si>
  <si>
    <t xml:space="preserve">Add - </t>
  </si>
  <si>
    <t>Excess income(expenditure)as above</t>
  </si>
  <si>
    <t>Note 1</t>
  </si>
  <si>
    <t>Transfers from Investment Accounts and No2 Account</t>
  </si>
  <si>
    <t>Note 2</t>
  </si>
  <si>
    <t>Subtract -</t>
  </si>
  <si>
    <t xml:space="preserve">Transfer to Investrment Account and No2 Account </t>
  </si>
  <si>
    <t xml:space="preserve">Subtract - </t>
  </si>
  <si>
    <t>Interest  credited to CBF account</t>
  </si>
  <si>
    <t>Interest credited to C&amp;CB accounts</t>
  </si>
  <si>
    <t>Add - balancing adjustment</t>
  </si>
  <si>
    <t>At the end of the year</t>
  </si>
  <si>
    <t>Subtract</t>
  </si>
  <si>
    <t>Charges carried forward from previous year</t>
  </si>
  <si>
    <t>Add</t>
  </si>
  <si>
    <t>Charges carried forward to next year</t>
  </si>
  <si>
    <t>Actual year end balance</t>
  </si>
  <si>
    <t xml:space="preserve">N.B. </t>
  </si>
  <si>
    <t>Upgrade Project 2017</t>
  </si>
  <si>
    <t xml:space="preserve">£2057.98 of Rentention monies for the Main Contract are included in the year end balance and will be debited in April 2018 </t>
  </si>
  <si>
    <t>20,000.00 was tranferred from 30 day C&amp;CB account into our main bank account to enable management of Upgrade project cash flow</t>
  </si>
  <si>
    <t>23,798.86 was transferred from our No2 bank account at the completion of the Upgrade project</t>
  </si>
  <si>
    <t>16,846.08 from maturing bond</t>
  </si>
  <si>
    <t xml:space="preserve">20,000.00 was transferred from our mani bank account to our No2 account to enable management of cash flow during the Upgrade project </t>
  </si>
  <si>
    <t>51,345.50 of grants, donations and fundrasing was transferred to our No2 account to pay the Main Contractor for the Upgrade project</t>
  </si>
  <si>
    <t xml:space="preserve">16,846.08 reinvested in C&amp;CB 30 day Notice account </t>
  </si>
  <si>
    <t>Fundraising*</t>
  </si>
  <si>
    <t>*Note this heading changed from See &amp;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</si>
</sst>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lef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Fill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4" fontId="4" fillId="0" borderId="0" xfId="0" applyNumberFormat="1" applyFont="1"/>
    <xf numFmtId="0" fontId="3" fillId="0" borderId="0" xfId="0" applyFont="1" applyFill="1" applyAlignment="1">
      <alignment horizontal="center"/>
    </xf>
    <xf numFmtId="2" fontId="6" fillId="0" borderId="0" xfId="0" applyNumberFormat="1" applyFont="1"/>
    <xf numFmtId="0" fontId="3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ill="1"/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3" fontId="6" fillId="0" borderId="0" xfId="0" applyNumberFormat="1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rivener\AppData\Local\Microsoft\Windows\Temporary%20Internet%20Files\Content.Outlook\JKMV568R\Church%20Accounts%202016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bert\My%20Documents\Downloads\Church%20Accounts%20201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Expenditure"/>
      <sheetName val="Collections"/>
      <sheetName val="Investment Accs."/>
      <sheetName val="Accounts Summary"/>
      <sheetName val="Income Pie"/>
      <sheetName val="Interim Account"/>
      <sheetName val="Expenditure Pie"/>
      <sheetName val="Expenditure Data"/>
      <sheetName val="Income Data"/>
      <sheetName val="Reconciliations"/>
      <sheetName val="Summary"/>
      <sheetName val="Accounts Adjusted"/>
    </sheetNames>
    <sheetDataSet>
      <sheetData sheetId="0">
        <row r="2">
          <cell r="I2">
            <v>2967.73</v>
          </cell>
          <cell r="J2">
            <v>10016.52</v>
          </cell>
          <cell r="M2">
            <v>2381.17</v>
          </cell>
          <cell r="N2">
            <v>161</v>
          </cell>
          <cell r="O2">
            <v>2499</v>
          </cell>
          <cell r="P2">
            <v>1494</v>
          </cell>
          <cell r="Q2">
            <v>0</v>
          </cell>
          <cell r="R2">
            <v>0</v>
          </cell>
          <cell r="S2">
            <v>7040</v>
          </cell>
          <cell r="T2">
            <v>2123.27</v>
          </cell>
        </row>
      </sheetData>
      <sheetData sheetId="1">
        <row r="4">
          <cell r="I4">
            <v>0</v>
          </cell>
          <cell r="J4">
            <v>0</v>
          </cell>
          <cell r="K4">
            <v>5126.67</v>
          </cell>
          <cell r="L4">
            <v>17</v>
          </cell>
          <cell r="M4">
            <v>36466.92</v>
          </cell>
          <cell r="N4">
            <v>1119.3999999999999</v>
          </cell>
          <cell r="O4">
            <v>1579.7700000000002</v>
          </cell>
          <cell r="P4">
            <v>156</v>
          </cell>
          <cell r="Q4">
            <v>1586</v>
          </cell>
          <cell r="R4">
            <v>3129.16</v>
          </cell>
          <cell r="S4">
            <v>109.99000000000001</v>
          </cell>
          <cell r="T4">
            <v>15.54</v>
          </cell>
          <cell r="U4">
            <v>1953.9399999999998</v>
          </cell>
          <cell r="V4">
            <v>41.47999999999999</v>
          </cell>
          <cell r="W4">
            <v>1618.7900000000002</v>
          </cell>
          <cell r="X4">
            <v>164.95</v>
          </cell>
          <cell r="Y4">
            <v>12590.909999999998</v>
          </cell>
          <cell r="Z4">
            <v>429.03</v>
          </cell>
          <cell r="AA4">
            <v>157.56</v>
          </cell>
          <cell r="AB4">
            <v>1319.6799999999998</v>
          </cell>
          <cell r="AC4">
            <v>0</v>
          </cell>
          <cell r="AD4">
            <v>0</v>
          </cell>
          <cell r="AE4">
            <v>180.7</v>
          </cell>
          <cell r="AF4">
            <v>46775.289999999994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Expenditure"/>
      <sheetName val="Collections"/>
      <sheetName val="Investment Accs."/>
      <sheetName val="Accounts Summary"/>
      <sheetName val="Income Pie"/>
      <sheetName val="Interim Account"/>
      <sheetName val="Expenditure Pie"/>
      <sheetName val="Expenditure Data"/>
      <sheetName val="Income Data"/>
      <sheetName val="Reconciliations"/>
      <sheetName val="Summary"/>
      <sheetName val="Accounts Adjusted"/>
    </sheetNames>
    <sheetDataSet>
      <sheetData sheetId="0" refreshError="1">
        <row r="2">
          <cell r="M2">
            <v>1500.6500000000003</v>
          </cell>
          <cell r="N2">
            <v>207</v>
          </cell>
          <cell r="O2">
            <v>4102</v>
          </cell>
          <cell r="P2">
            <v>1629</v>
          </cell>
          <cell r="Q2">
            <v>0</v>
          </cell>
          <cell r="R2">
            <v>0</v>
          </cell>
          <cell r="S2">
            <v>0</v>
          </cell>
          <cell r="T2">
            <v>1982.8100000000002</v>
          </cell>
        </row>
      </sheetData>
      <sheetData sheetId="1" refreshError="1">
        <row r="4">
          <cell r="I4">
            <v>0</v>
          </cell>
          <cell r="J4">
            <v>0</v>
          </cell>
          <cell r="K4">
            <v>4945.22</v>
          </cell>
          <cell r="L4">
            <v>17</v>
          </cell>
          <cell r="M4">
            <v>36509.159999999996</v>
          </cell>
          <cell r="N4">
            <v>1089.46</v>
          </cell>
          <cell r="O4">
            <v>1515.52</v>
          </cell>
          <cell r="P4">
            <v>146.80000000000001</v>
          </cell>
          <cell r="Q4">
            <v>1251</v>
          </cell>
          <cell r="R4">
            <v>3195.12</v>
          </cell>
          <cell r="S4">
            <v>368.69</v>
          </cell>
          <cell r="T4">
            <v>175.64000000000001</v>
          </cell>
          <cell r="U4">
            <v>1897.23</v>
          </cell>
          <cell r="V4">
            <v>46.070000000000022</v>
          </cell>
          <cell r="W4">
            <v>1619.88</v>
          </cell>
          <cell r="X4">
            <v>0</v>
          </cell>
          <cell r="Y4">
            <v>615</v>
          </cell>
          <cell r="Z4">
            <v>273.8</v>
          </cell>
          <cell r="AA4">
            <v>195.76</v>
          </cell>
          <cell r="AB4">
            <v>933.24</v>
          </cell>
          <cell r="AC4">
            <v>0</v>
          </cell>
          <cell r="AD4">
            <v>0</v>
          </cell>
          <cell r="AE4">
            <v>218.79000000000002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tabSelected="1" workbookViewId="0">
      <selection activeCell="O28" sqref="O28"/>
    </sheetView>
  </sheetViews>
  <sheetFormatPr defaultRowHeight="15" x14ac:dyDescent="0.25"/>
  <cols>
    <col min="9" max="9" width="11" customWidth="1"/>
    <col min="11" max="11" width="11.5703125" customWidth="1"/>
    <col min="13" max="13" width="11.42578125" customWidth="1"/>
  </cols>
  <sheetData>
    <row r="1" spans="1:13" ht="15.75" x14ac:dyDescent="0.25">
      <c r="A1" s="1"/>
      <c r="B1" s="2"/>
      <c r="C1" s="3"/>
      <c r="D1" s="2"/>
      <c r="E1" s="2"/>
      <c r="F1" s="4" t="s">
        <v>0</v>
      </c>
      <c r="G1" s="2"/>
      <c r="M1" s="5"/>
    </row>
    <row r="2" spans="1:13" x14ac:dyDescent="0.25">
      <c r="A2" s="1"/>
      <c r="B2" s="2"/>
      <c r="C2" s="3"/>
      <c r="D2" s="2"/>
      <c r="E2" s="2"/>
      <c r="F2" s="3"/>
      <c r="G2" s="2"/>
      <c r="M2" s="5"/>
    </row>
    <row r="3" spans="1:13" ht="15.75" x14ac:dyDescent="0.25">
      <c r="A3" s="1"/>
      <c r="B3" s="2"/>
      <c r="C3" s="3"/>
      <c r="D3" s="2"/>
      <c r="E3" s="2"/>
      <c r="F3" s="4" t="s">
        <v>1</v>
      </c>
      <c r="G3" s="2"/>
      <c r="M3" s="5"/>
    </row>
    <row r="4" spans="1:13" ht="15.75" x14ac:dyDescent="0.25">
      <c r="A4" s="1"/>
      <c r="B4" s="2"/>
      <c r="C4" s="3"/>
      <c r="D4" s="2"/>
      <c r="E4" s="2"/>
      <c r="F4" s="4" t="s">
        <v>2</v>
      </c>
      <c r="G4" s="2"/>
      <c r="M4" s="5"/>
    </row>
    <row r="5" spans="1:13" x14ac:dyDescent="0.25">
      <c r="A5" s="1"/>
      <c r="B5" s="2"/>
      <c r="C5" s="3"/>
      <c r="D5" s="2"/>
      <c r="E5" s="2"/>
      <c r="F5" s="3"/>
      <c r="G5" s="2"/>
      <c r="M5" s="5"/>
    </row>
    <row r="6" spans="1:13" ht="15.75" x14ac:dyDescent="0.25">
      <c r="A6" s="6" t="s">
        <v>3</v>
      </c>
      <c r="B6" s="2"/>
      <c r="C6" s="3"/>
      <c r="D6" s="2"/>
      <c r="E6" s="2"/>
      <c r="F6" s="3"/>
      <c r="G6" s="2"/>
      <c r="H6" s="2"/>
      <c r="I6" s="1">
        <v>2015</v>
      </c>
      <c r="J6" s="2"/>
      <c r="K6" s="1">
        <v>2016</v>
      </c>
      <c r="L6" s="2"/>
      <c r="M6" s="8">
        <v>2017</v>
      </c>
    </row>
    <row r="7" spans="1:13" ht="15.75" x14ac:dyDescent="0.25">
      <c r="A7" s="1">
        <v>1</v>
      </c>
      <c r="B7" s="9" t="s">
        <v>4</v>
      </c>
      <c r="C7" s="3"/>
      <c r="D7" s="2"/>
      <c r="E7" s="2"/>
      <c r="F7" s="4" t="s">
        <v>5</v>
      </c>
      <c r="G7" s="2"/>
      <c r="M7" s="5"/>
    </row>
    <row r="8" spans="1:13" ht="15.75" x14ac:dyDescent="0.25">
      <c r="C8" s="4" t="s">
        <v>6</v>
      </c>
      <c r="D8" s="6" t="s">
        <v>7</v>
      </c>
      <c r="M8" s="5"/>
    </row>
    <row r="9" spans="1:13" ht="15.75" x14ac:dyDescent="0.25">
      <c r="C9" s="3">
        <v>101</v>
      </c>
      <c r="D9" s="11" t="s">
        <v>8</v>
      </c>
      <c r="I9">
        <v>37038.85</v>
      </c>
      <c r="K9" s="13">
        <v>34086.06</v>
      </c>
      <c r="M9" s="5">
        <v>35148</v>
      </c>
    </row>
    <row r="10" spans="1:13" ht="15.75" x14ac:dyDescent="0.25">
      <c r="C10" s="3">
        <v>102</v>
      </c>
      <c r="D10" s="11" t="s">
        <v>9</v>
      </c>
      <c r="I10">
        <v>9901.09</v>
      </c>
      <c r="K10" s="13">
        <f>[1]Income!$J$2</f>
        <v>10016.52</v>
      </c>
      <c r="M10" s="5">
        <v>11725.6</v>
      </c>
    </row>
    <row r="11" spans="1:13" ht="15.75" x14ac:dyDescent="0.25">
      <c r="C11" s="3">
        <v>103</v>
      </c>
      <c r="D11" s="11" t="s">
        <v>10</v>
      </c>
      <c r="K11" s="14">
        <v>675</v>
      </c>
      <c r="M11" s="5">
        <v>1450</v>
      </c>
    </row>
    <row r="12" spans="1:13" ht="15.75" x14ac:dyDescent="0.25">
      <c r="C12" s="3">
        <v>104</v>
      </c>
      <c r="D12" s="11" t="s">
        <v>11</v>
      </c>
      <c r="I12">
        <v>2594.88</v>
      </c>
      <c r="K12" s="13">
        <f>[1]Income!$I$2</f>
        <v>2967.73</v>
      </c>
      <c r="M12" s="5">
        <v>2747.73</v>
      </c>
    </row>
    <row r="13" spans="1:13" ht="15.75" x14ac:dyDescent="0.25">
      <c r="C13" s="3">
        <v>105</v>
      </c>
      <c r="D13" s="11" t="s">
        <v>12</v>
      </c>
      <c r="I13">
        <v>567</v>
      </c>
      <c r="K13" s="13">
        <v>1059.8599999999999</v>
      </c>
      <c r="M13" s="5">
        <v>209.12</v>
      </c>
    </row>
    <row r="14" spans="1:13" ht="15.75" x14ac:dyDescent="0.25">
      <c r="C14" s="3">
        <v>105</v>
      </c>
      <c r="D14" s="11" t="s">
        <v>13</v>
      </c>
      <c r="I14">
        <v>0</v>
      </c>
      <c r="K14" s="14">
        <v>75</v>
      </c>
      <c r="M14" s="5">
        <v>200</v>
      </c>
    </row>
    <row r="15" spans="1:13" ht="15.75" x14ac:dyDescent="0.25">
      <c r="C15" s="10"/>
      <c r="D15" s="15"/>
      <c r="G15" s="4" t="s">
        <v>14</v>
      </c>
      <c r="I15" s="17">
        <f>SUM(I9:I14)</f>
        <v>50101.82</v>
      </c>
      <c r="K15" s="18">
        <f>SUM(K9:K14)</f>
        <v>48880.170000000006</v>
      </c>
      <c r="M15" s="17">
        <f>SUM(M9:M14)</f>
        <v>51480.450000000004</v>
      </c>
    </row>
    <row r="16" spans="1:13" x14ac:dyDescent="0.25">
      <c r="C16" s="10"/>
      <c r="K16" s="14"/>
      <c r="M16" s="5"/>
    </row>
    <row r="17" spans="3:13" ht="15.75" x14ac:dyDescent="0.25">
      <c r="C17" s="3">
        <v>301</v>
      </c>
      <c r="D17" s="19" t="s">
        <v>15</v>
      </c>
      <c r="E17" t="s">
        <v>16</v>
      </c>
      <c r="I17">
        <v>161.28</v>
      </c>
      <c r="K17" s="14">
        <v>130.37</v>
      </c>
      <c r="M17" s="5">
        <v>60.94</v>
      </c>
    </row>
    <row r="18" spans="3:13" ht="15.75" x14ac:dyDescent="0.25">
      <c r="C18" s="3">
        <v>301</v>
      </c>
      <c r="D18" s="19" t="s">
        <v>15</v>
      </c>
      <c r="E18" t="s">
        <v>17</v>
      </c>
      <c r="I18">
        <v>302.33</v>
      </c>
      <c r="K18" s="14">
        <v>1027.54</v>
      </c>
      <c r="M18" s="5">
        <v>1218.7</v>
      </c>
    </row>
    <row r="19" spans="3:13" ht="15.75" x14ac:dyDescent="0.25">
      <c r="C19" s="3"/>
      <c r="D19" s="19"/>
      <c r="I19" s="17">
        <f>SUM(I17:I18)</f>
        <v>463.61</v>
      </c>
      <c r="K19" s="18">
        <f>SUM(K17:K18)</f>
        <v>1157.9099999999999</v>
      </c>
      <c r="M19" s="17">
        <f>SUM(M17:M18)</f>
        <v>1279.6400000000001</v>
      </c>
    </row>
    <row r="20" spans="3:13" ht="15.75" x14ac:dyDescent="0.25">
      <c r="C20" s="3"/>
      <c r="D20" s="19"/>
      <c r="K20" s="14"/>
      <c r="M20" s="5"/>
    </row>
    <row r="21" spans="3:13" ht="15.75" x14ac:dyDescent="0.25">
      <c r="C21" s="3"/>
      <c r="D21" s="21" t="s">
        <v>18</v>
      </c>
      <c r="K21" s="14"/>
      <c r="M21" s="5"/>
    </row>
    <row r="22" spans="3:13" ht="15.75" x14ac:dyDescent="0.25">
      <c r="C22" s="3">
        <v>402</v>
      </c>
      <c r="D22" s="22" t="s">
        <v>19</v>
      </c>
      <c r="I22" s="12">
        <f>[2]Income!$M$2</f>
        <v>1500.6500000000003</v>
      </c>
      <c r="K22" s="12">
        <f>[1]Income!$M$2</f>
        <v>2381.17</v>
      </c>
      <c r="M22" s="12">
        <v>2000.43</v>
      </c>
    </row>
    <row r="23" spans="3:13" ht="15.75" x14ac:dyDescent="0.25">
      <c r="C23" s="3">
        <v>403</v>
      </c>
      <c r="D23" s="22" t="s">
        <v>20</v>
      </c>
      <c r="I23" s="12">
        <f>[2]Income!$N$2</f>
        <v>207</v>
      </c>
      <c r="K23" s="12">
        <f>[1]Income!$N$2</f>
        <v>161</v>
      </c>
      <c r="M23" s="12">
        <v>227</v>
      </c>
    </row>
    <row r="24" spans="3:13" ht="15.75" x14ac:dyDescent="0.25">
      <c r="C24" s="3">
        <v>404</v>
      </c>
      <c r="D24" s="22" t="s">
        <v>21</v>
      </c>
      <c r="I24" s="12">
        <f>[2]Income!$O$2</f>
        <v>4102</v>
      </c>
      <c r="K24" s="12">
        <f>[1]Income!$O$2</f>
        <v>2499</v>
      </c>
      <c r="M24" s="12">
        <v>2560</v>
      </c>
    </row>
    <row r="25" spans="3:13" ht="15.75" x14ac:dyDescent="0.25">
      <c r="C25" s="3">
        <v>404</v>
      </c>
      <c r="D25" s="22" t="s">
        <v>22</v>
      </c>
      <c r="I25" s="12">
        <f>[2]Income!$P$2</f>
        <v>1629</v>
      </c>
      <c r="K25" s="12">
        <f>[1]Income!$P$2</f>
        <v>1494</v>
      </c>
      <c r="M25" s="12">
        <v>1075.8</v>
      </c>
    </row>
    <row r="26" spans="3:13" ht="15.75" x14ac:dyDescent="0.25">
      <c r="C26" s="3">
        <v>500</v>
      </c>
      <c r="D26" s="22" t="s">
        <v>23</v>
      </c>
      <c r="I26" s="12">
        <f>[2]Income!$Q$2</f>
        <v>0</v>
      </c>
      <c r="K26" s="12">
        <f>[1]Income!$Q$2</f>
        <v>0</v>
      </c>
      <c r="M26" s="12">
        <v>0</v>
      </c>
    </row>
    <row r="27" spans="3:13" ht="15.75" x14ac:dyDescent="0.25">
      <c r="C27" s="3">
        <v>500</v>
      </c>
      <c r="D27" s="22" t="s">
        <v>24</v>
      </c>
      <c r="I27" s="12">
        <f>[2]Income!$R$2</f>
        <v>0</v>
      </c>
      <c r="K27" s="12">
        <f>[1]Income!$R$2</f>
        <v>0</v>
      </c>
      <c r="M27" s="12">
        <v>0</v>
      </c>
    </row>
    <row r="28" spans="3:13" ht="15.75" x14ac:dyDescent="0.25">
      <c r="C28" s="3">
        <v>500</v>
      </c>
      <c r="D28" s="22" t="s">
        <v>82</v>
      </c>
      <c r="I28" s="12">
        <f>[2]Income!$S$2</f>
        <v>0</v>
      </c>
      <c r="K28" s="12">
        <f>[1]Income!$S$2</f>
        <v>7040</v>
      </c>
      <c r="M28" s="12">
        <v>42919.53</v>
      </c>
    </row>
    <row r="29" spans="3:13" ht="15.75" x14ac:dyDescent="0.25">
      <c r="C29" s="3">
        <v>600</v>
      </c>
      <c r="D29" s="22" t="s">
        <v>25</v>
      </c>
      <c r="I29" s="12">
        <f>[2]Income!$T$2</f>
        <v>1982.8100000000002</v>
      </c>
      <c r="K29" s="12">
        <f>[1]Income!$T$2</f>
        <v>2123.27</v>
      </c>
      <c r="M29" s="12">
        <v>1506.83</v>
      </c>
    </row>
    <row r="30" spans="3:13" ht="15.75" x14ac:dyDescent="0.25">
      <c r="C30" s="10"/>
      <c r="G30" s="4" t="s">
        <v>14</v>
      </c>
      <c r="I30" s="17">
        <f>SUM(I22:I29)</f>
        <v>9421.4600000000009</v>
      </c>
      <c r="K30" s="17">
        <f>SUM(K22:K29)</f>
        <v>15698.44</v>
      </c>
      <c r="M30" s="17">
        <f>SUM(M22:M29)</f>
        <v>50289.590000000004</v>
      </c>
    </row>
    <row r="31" spans="3:13" x14ac:dyDescent="0.25">
      <c r="C31" s="10"/>
      <c r="K31" s="14"/>
      <c r="M31" s="5"/>
    </row>
    <row r="32" spans="3:13" ht="15.75" x14ac:dyDescent="0.25">
      <c r="C32" s="10"/>
      <c r="F32" s="4" t="s">
        <v>26</v>
      </c>
      <c r="G32" s="4"/>
      <c r="H32" s="2"/>
      <c r="I32" s="16">
        <f>SUM(I15+I19+I30)</f>
        <v>59986.89</v>
      </c>
      <c r="J32" s="2"/>
      <c r="K32" s="16">
        <f>SUM(K15+K19+K30)</f>
        <v>65736.52</v>
      </c>
      <c r="M32" s="16">
        <f>SUM(M15+M19+M30)</f>
        <v>103049.68000000001</v>
      </c>
    </row>
    <row r="33" spans="1:13" x14ac:dyDescent="0.25">
      <c r="C33" s="10"/>
      <c r="D33" t="s">
        <v>83</v>
      </c>
      <c r="M33" s="5"/>
    </row>
    <row r="34" spans="1:13" x14ac:dyDescent="0.25">
      <c r="C34" s="10"/>
      <c r="M34" s="5"/>
    </row>
    <row r="35" spans="1:13" ht="15.75" x14ac:dyDescent="0.25">
      <c r="A35" s="4">
        <v>2</v>
      </c>
      <c r="B35" s="6" t="s">
        <v>27</v>
      </c>
      <c r="C35" s="10"/>
      <c r="M35" s="5"/>
    </row>
    <row r="36" spans="1:13" ht="15.75" x14ac:dyDescent="0.25">
      <c r="B36" s="23"/>
      <c r="C36" s="4" t="s">
        <v>6</v>
      </c>
      <c r="D36" s="23"/>
      <c r="M36" s="5"/>
    </row>
    <row r="37" spans="1:13" ht="15.75" x14ac:dyDescent="0.25">
      <c r="B37" s="24" t="s">
        <v>28</v>
      </c>
      <c r="C37" s="25">
        <v>1001</v>
      </c>
      <c r="D37" s="26" t="s">
        <v>29</v>
      </c>
      <c r="E37" s="27"/>
      <c r="I37" s="12">
        <f>[2]Expenditure!$I$4</f>
        <v>0</v>
      </c>
      <c r="K37" s="12">
        <f>[1]Expenditure!$I$4</f>
        <v>0</v>
      </c>
      <c r="M37" s="12">
        <v>0</v>
      </c>
    </row>
    <row r="38" spans="1:13" ht="15.75" x14ac:dyDescent="0.25">
      <c r="B38" s="26"/>
      <c r="C38" s="25">
        <v>1002</v>
      </c>
      <c r="D38" s="26" t="s">
        <v>30</v>
      </c>
      <c r="E38" s="27"/>
      <c r="I38" s="12">
        <f>[2]Expenditure!$J$4</f>
        <v>0</v>
      </c>
      <c r="K38" s="12">
        <f>[1]Expenditure!$J$4</f>
        <v>0</v>
      </c>
      <c r="M38" s="12">
        <v>0</v>
      </c>
    </row>
    <row r="39" spans="1:13" ht="15.75" x14ac:dyDescent="0.25">
      <c r="B39" s="26"/>
      <c r="C39" s="25">
        <v>1003</v>
      </c>
      <c r="D39" s="26" t="s">
        <v>31</v>
      </c>
      <c r="E39" s="27"/>
      <c r="I39" s="12">
        <f>[2]Expenditure!$K$4</f>
        <v>4945.22</v>
      </c>
      <c r="K39" s="12">
        <f>[1]Expenditure!$K$4</f>
        <v>5126.67</v>
      </c>
      <c r="M39" s="12">
        <v>74.12</v>
      </c>
    </row>
    <row r="40" spans="1:13" ht="15.75" x14ac:dyDescent="0.25">
      <c r="B40" s="26"/>
      <c r="C40" s="25">
        <v>1004</v>
      </c>
      <c r="D40" s="26" t="s">
        <v>32</v>
      </c>
      <c r="E40" s="27"/>
      <c r="I40" s="12">
        <f>[2]Expenditure!$L$4</f>
        <v>17</v>
      </c>
      <c r="K40" s="12">
        <f>[1]Expenditure!$L$4</f>
        <v>17</v>
      </c>
      <c r="M40" s="12">
        <v>17.5</v>
      </c>
    </row>
    <row r="41" spans="1:13" ht="15.75" x14ac:dyDescent="0.25">
      <c r="B41" s="23"/>
      <c r="C41" s="28"/>
      <c r="D41" s="23"/>
      <c r="G41" s="4" t="s">
        <v>14</v>
      </c>
      <c r="I41" s="17">
        <f>SUM(I37:I40)</f>
        <v>4962.22</v>
      </c>
      <c r="K41" s="29">
        <f>SUM(K37:K40)</f>
        <v>5143.67</v>
      </c>
      <c r="M41" s="17">
        <f>SUM(M37:M40)</f>
        <v>91.62</v>
      </c>
    </row>
    <row r="42" spans="1:13" ht="15.75" x14ac:dyDescent="0.25">
      <c r="B42" s="9" t="s">
        <v>33</v>
      </c>
      <c r="C42" s="28"/>
      <c r="D42" s="23"/>
      <c r="G42" s="7"/>
      <c r="K42" s="14"/>
      <c r="M42" s="5"/>
    </row>
    <row r="43" spans="1:13" ht="15.75" x14ac:dyDescent="0.25">
      <c r="B43" s="24"/>
      <c r="C43" s="25">
        <v>2001</v>
      </c>
      <c r="D43" s="26" t="s">
        <v>34</v>
      </c>
      <c r="E43" s="27"/>
      <c r="I43" s="12">
        <f>[2]Expenditure!$M$4</f>
        <v>36509.159999999996</v>
      </c>
      <c r="K43" s="12">
        <f>[1]Expenditure!$M$4</f>
        <v>36466.92</v>
      </c>
      <c r="M43" s="12">
        <v>37378.560000000005</v>
      </c>
    </row>
    <row r="44" spans="1:13" ht="15.75" x14ac:dyDescent="0.25">
      <c r="B44" s="26"/>
      <c r="C44" s="25">
        <v>2002</v>
      </c>
      <c r="D44" s="26" t="s">
        <v>35</v>
      </c>
      <c r="E44" s="27"/>
      <c r="I44" s="12">
        <f>[2]Expenditure!$N$4</f>
        <v>1089.46</v>
      </c>
      <c r="K44" s="12">
        <f>[1]Expenditure!$N$4</f>
        <v>1119.3999999999999</v>
      </c>
      <c r="M44" s="12">
        <v>1295.8700000000001</v>
      </c>
    </row>
    <row r="45" spans="1:13" ht="15.75" x14ac:dyDescent="0.25">
      <c r="B45" s="26"/>
      <c r="C45" s="25">
        <v>2003</v>
      </c>
      <c r="D45" s="26" t="s">
        <v>36</v>
      </c>
      <c r="E45" s="27"/>
      <c r="I45" s="12">
        <f>[2]Expenditure!$O$4</f>
        <v>1515.52</v>
      </c>
      <c r="K45" s="12">
        <f>[1]Expenditure!$O$4</f>
        <v>1579.7700000000002</v>
      </c>
      <c r="M45" s="12">
        <v>1618.8500000000001</v>
      </c>
    </row>
    <row r="46" spans="1:13" ht="15.75" x14ac:dyDescent="0.25">
      <c r="B46" s="26"/>
      <c r="C46" s="25">
        <v>2004</v>
      </c>
      <c r="D46" s="26" t="s">
        <v>37</v>
      </c>
      <c r="E46" s="27"/>
      <c r="I46" s="12">
        <f>[2]Expenditure!$P$4</f>
        <v>146.80000000000001</v>
      </c>
      <c r="K46" s="12">
        <f>[1]Expenditure!$P$4</f>
        <v>156</v>
      </c>
      <c r="M46" s="12">
        <v>380.75</v>
      </c>
    </row>
    <row r="47" spans="1:13" ht="15.75" x14ac:dyDescent="0.25">
      <c r="B47" s="26"/>
      <c r="C47" s="25">
        <v>2004</v>
      </c>
      <c r="D47" s="26" t="s">
        <v>22</v>
      </c>
      <c r="E47" s="27"/>
      <c r="I47" s="12">
        <f>[2]Expenditure!$Q$4</f>
        <v>1251</v>
      </c>
      <c r="K47" s="12">
        <f>[1]Expenditure!$Q$4</f>
        <v>1586</v>
      </c>
      <c r="M47" s="12">
        <v>1397.8</v>
      </c>
    </row>
    <row r="48" spans="1:13" ht="15.75" x14ac:dyDescent="0.25">
      <c r="B48" s="26"/>
      <c r="C48" s="25">
        <v>2005</v>
      </c>
      <c r="D48" s="26" t="s">
        <v>38</v>
      </c>
      <c r="E48" s="27"/>
      <c r="I48" s="12">
        <f>[2]Expenditure!$R$4</f>
        <v>3195.12</v>
      </c>
      <c r="K48" s="12">
        <f>[1]Expenditure!$R$4</f>
        <v>3129.16</v>
      </c>
      <c r="M48" s="12">
        <v>3694.44</v>
      </c>
    </row>
    <row r="49" spans="2:13" ht="15.75" x14ac:dyDescent="0.25">
      <c r="B49" s="26"/>
      <c r="C49" s="25">
        <v>2006</v>
      </c>
      <c r="D49" s="26" t="s">
        <v>39</v>
      </c>
      <c r="E49" s="27"/>
      <c r="I49" s="12">
        <f>[2]Expenditure!$S$4</f>
        <v>368.69</v>
      </c>
      <c r="K49" s="12">
        <f>[1]Expenditure!$S$4</f>
        <v>109.99000000000001</v>
      </c>
      <c r="M49" s="12">
        <v>936.94</v>
      </c>
    </row>
    <row r="50" spans="2:13" ht="15.75" x14ac:dyDescent="0.25">
      <c r="B50" s="26"/>
      <c r="C50" s="25">
        <v>2007</v>
      </c>
      <c r="D50" s="26" t="s">
        <v>40</v>
      </c>
      <c r="E50" s="27"/>
      <c r="I50" s="12">
        <f>[2]Expenditure!$T$4</f>
        <v>175.64000000000001</v>
      </c>
      <c r="K50" s="12">
        <f>[1]Expenditure!$T$4</f>
        <v>15.54</v>
      </c>
      <c r="M50" s="12">
        <v>16.190000000000001</v>
      </c>
    </row>
    <row r="51" spans="2:13" ht="15.75" x14ac:dyDescent="0.25">
      <c r="B51" s="26"/>
      <c r="C51" s="25">
        <v>2008</v>
      </c>
      <c r="D51" s="26" t="s">
        <v>41</v>
      </c>
      <c r="E51" s="27"/>
      <c r="I51" s="12">
        <f>[2]Expenditure!$U$4</f>
        <v>1897.23</v>
      </c>
      <c r="K51" s="12">
        <f>[1]Expenditure!$U$4</f>
        <v>1953.9399999999998</v>
      </c>
      <c r="M51" s="12">
        <v>1989.81</v>
      </c>
    </row>
    <row r="52" spans="2:13" ht="15.75" x14ac:dyDescent="0.25">
      <c r="B52" s="26"/>
      <c r="C52" s="25">
        <v>2009</v>
      </c>
      <c r="D52" s="26" t="s">
        <v>20</v>
      </c>
      <c r="E52" s="27"/>
      <c r="I52" s="12">
        <f>[2]Expenditure!$V$4</f>
        <v>46.070000000000022</v>
      </c>
      <c r="K52" s="12">
        <f>[1]Expenditure!$V$4</f>
        <v>41.47999999999999</v>
      </c>
      <c r="M52" s="12">
        <v>28.47</v>
      </c>
    </row>
    <row r="53" spans="2:13" ht="15.75" x14ac:dyDescent="0.25">
      <c r="B53" s="26"/>
      <c r="C53" s="25">
        <v>2010</v>
      </c>
      <c r="D53" s="26" t="s">
        <v>42</v>
      </c>
      <c r="E53" s="27"/>
      <c r="I53" s="12">
        <f>[2]Expenditure!$W$4</f>
        <v>1619.88</v>
      </c>
      <c r="K53" s="12">
        <f>[1]Expenditure!$W$4</f>
        <v>1618.7900000000002</v>
      </c>
      <c r="M53" s="12">
        <v>1729.7799999999997</v>
      </c>
    </row>
    <row r="54" spans="2:13" ht="15.75" x14ac:dyDescent="0.25">
      <c r="B54" s="26"/>
      <c r="C54" s="25">
        <v>2015</v>
      </c>
      <c r="D54" s="26" t="s">
        <v>43</v>
      </c>
      <c r="E54" s="27"/>
      <c r="I54" s="12">
        <f>[2]Expenditure!$X$4</f>
        <v>0</v>
      </c>
      <c r="K54" s="12">
        <f>[1]Expenditure!$X$4</f>
        <v>164.95</v>
      </c>
      <c r="M54" s="12">
        <v>2095.1999999999998</v>
      </c>
    </row>
    <row r="55" spans="2:13" ht="15.75" x14ac:dyDescent="0.25">
      <c r="B55" s="26"/>
      <c r="C55" s="25">
        <v>2015</v>
      </c>
      <c r="D55" s="26" t="s">
        <v>44</v>
      </c>
      <c r="E55" s="27"/>
      <c r="I55" s="12">
        <f>[2]Expenditure!$Y$4</f>
        <v>615</v>
      </c>
      <c r="K55" s="12">
        <f>[1]Expenditure!$Y$4</f>
        <v>12590.909999999998</v>
      </c>
      <c r="M55" s="12">
        <v>8362.19</v>
      </c>
    </row>
    <row r="56" spans="2:13" ht="15.75" x14ac:dyDescent="0.25">
      <c r="B56" s="26"/>
      <c r="C56" s="25">
        <v>2016</v>
      </c>
      <c r="D56" s="26" t="s">
        <v>45</v>
      </c>
      <c r="E56" s="27"/>
      <c r="I56" s="12">
        <f>[2]Expenditure!$Z$4</f>
        <v>273.8</v>
      </c>
      <c r="K56" s="12">
        <f>[1]Expenditure!$Z$4</f>
        <v>429.03</v>
      </c>
      <c r="M56" s="12">
        <v>775.77</v>
      </c>
    </row>
    <row r="57" spans="2:13" ht="15.75" x14ac:dyDescent="0.25">
      <c r="B57" s="26"/>
      <c r="C57" s="25">
        <v>2017</v>
      </c>
      <c r="D57" s="26" t="s">
        <v>46</v>
      </c>
      <c r="E57" s="27"/>
      <c r="I57" s="12">
        <f>[2]Expenditure!$AA$4</f>
        <v>195.76</v>
      </c>
      <c r="K57" s="12">
        <f>[1]Expenditure!$AA$4</f>
        <v>157.56</v>
      </c>
      <c r="M57" s="12">
        <v>197.63</v>
      </c>
    </row>
    <row r="58" spans="2:13" ht="15.75" x14ac:dyDescent="0.25">
      <c r="B58" s="26"/>
      <c r="C58" s="25">
        <v>2017</v>
      </c>
      <c r="D58" s="26" t="s">
        <v>47</v>
      </c>
      <c r="E58" s="27"/>
      <c r="I58" s="12">
        <f>[2]Expenditure!$AB$4</f>
        <v>933.24</v>
      </c>
      <c r="K58" s="12">
        <f>[1]Expenditure!$AB$4</f>
        <v>1319.6799999999998</v>
      </c>
      <c r="M58" s="12">
        <v>0</v>
      </c>
    </row>
    <row r="59" spans="2:13" ht="15.75" x14ac:dyDescent="0.25">
      <c r="B59" s="26"/>
      <c r="C59" s="25">
        <v>2017</v>
      </c>
      <c r="D59" s="26" t="s">
        <v>48</v>
      </c>
      <c r="E59" s="27"/>
      <c r="I59" s="12">
        <f>[2]Expenditure!$AC$4</f>
        <v>0</v>
      </c>
      <c r="K59" s="12">
        <f>[1]Expenditure!$AC$4</f>
        <v>0</v>
      </c>
      <c r="M59" s="12">
        <v>50</v>
      </c>
    </row>
    <row r="60" spans="2:13" ht="15.75" x14ac:dyDescent="0.25">
      <c r="B60" s="26"/>
      <c r="C60" s="25">
        <v>2017</v>
      </c>
      <c r="D60" s="26" t="s">
        <v>49</v>
      </c>
      <c r="E60" s="27"/>
      <c r="I60" s="12">
        <f>[2]Expenditure!$AD$4</f>
        <v>0</v>
      </c>
      <c r="K60" s="12">
        <f>[1]Expenditure!$AD$4</f>
        <v>0</v>
      </c>
      <c r="M60" s="12">
        <v>0</v>
      </c>
    </row>
    <row r="61" spans="2:13" ht="15.75" x14ac:dyDescent="0.25">
      <c r="B61" s="26"/>
      <c r="C61" s="25"/>
      <c r="D61" s="26"/>
      <c r="E61" s="27"/>
      <c r="I61" s="12"/>
      <c r="K61" s="12"/>
      <c r="M61" s="5"/>
    </row>
    <row r="62" spans="2:13" ht="15.75" x14ac:dyDescent="0.25">
      <c r="B62" s="26"/>
      <c r="C62" s="25"/>
      <c r="D62" s="23"/>
      <c r="G62" s="4" t="s">
        <v>14</v>
      </c>
      <c r="I62" s="17">
        <f>SUM(I43:I61)</f>
        <v>49832.37</v>
      </c>
      <c r="J62" s="30"/>
      <c r="K62" s="31">
        <f>SUM(K43:K60)</f>
        <v>62439.119999999995</v>
      </c>
      <c r="M62" s="17">
        <f>SUM(M43:M61)</f>
        <v>61948.250000000007</v>
      </c>
    </row>
    <row r="63" spans="2:13" ht="15.75" x14ac:dyDescent="0.25">
      <c r="B63" s="26"/>
      <c r="C63" s="25"/>
      <c r="D63" s="23"/>
      <c r="G63" s="4"/>
      <c r="M63" s="5"/>
    </row>
    <row r="64" spans="2:13" ht="15.75" x14ac:dyDescent="0.25">
      <c r="B64" s="24" t="s">
        <v>50</v>
      </c>
      <c r="C64" s="25"/>
      <c r="D64" s="26"/>
      <c r="E64" s="27"/>
      <c r="M64" s="5"/>
    </row>
    <row r="65" spans="1:16" ht="15.75" x14ac:dyDescent="0.25">
      <c r="B65" s="26"/>
      <c r="C65" s="25">
        <v>4000</v>
      </c>
      <c r="D65" s="26" t="s">
        <v>51</v>
      </c>
      <c r="E65" s="27"/>
      <c r="G65" s="7"/>
      <c r="I65" s="12">
        <f>[2]Expenditure!$AE$4</f>
        <v>218.79000000000002</v>
      </c>
      <c r="K65" s="12">
        <f>[1]Expenditure!$AE$4</f>
        <v>180.7</v>
      </c>
      <c r="M65" s="5">
        <v>156.68</v>
      </c>
    </row>
    <row r="66" spans="1:16" x14ac:dyDescent="0.25">
      <c r="C66" s="10"/>
      <c r="K66" s="14"/>
      <c r="M66" s="5"/>
    </row>
    <row r="67" spans="1:16" ht="15.75" x14ac:dyDescent="0.25">
      <c r="C67" s="10"/>
      <c r="E67" s="9" t="s">
        <v>52</v>
      </c>
      <c r="F67" s="9"/>
      <c r="G67" s="9"/>
      <c r="I67" s="16">
        <f>SUM(I41+I62+I65)</f>
        <v>55013.380000000005</v>
      </c>
      <c r="K67" s="16">
        <f>SUM(K41+K62+K65)</f>
        <v>67763.489999999991</v>
      </c>
      <c r="M67" s="16">
        <f>SUM(M41+M62+M65)</f>
        <v>62196.55000000001</v>
      </c>
    </row>
    <row r="68" spans="1:16" x14ac:dyDescent="0.25">
      <c r="C68" s="10"/>
      <c r="K68" s="14"/>
      <c r="M68" s="5"/>
    </row>
    <row r="69" spans="1:16" x14ac:dyDescent="0.25">
      <c r="C69" s="10"/>
      <c r="K69" s="14"/>
      <c r="M69" s="5"/>
    </row>
    <row r="70" spans="1:16" ht="15.75" x14ac:dyDescent="0.25">
      <c r="A70" s="1">
        <v>3</v>
      </c>
      <c r="B70" s="9" t="s">
        <v>53</v>
      </c>
      <c r="C70" s="2"/>
      <c r="D70" s="2"/>
      <c r="E70" s="2"/>
      <c r="H70" s="2"/>
      <c r="I70" s="16">
        <f>SUM(I32-I67)</f>
        <v>4973.5099999999948</v>
      </c>
      <c r="J70" s="2"/>
      <c r="K70" s="16">
        <f>SUM(K32-K67)</f>
        <v>-2026.9699999999866</v>
      </c>
      <c r="M70" s="16">
        <f>SUM(M32-M67)</f>
        <v>40853.129999999997</v>
      </c>
    </row>
    <row r="71" spans="1:16" x14ac:dyDescent="0.25">
      <c r="C71" s="10"/>
      <c r="M71" s="5"/>
    </row>
    <row r="72" spans="1:16" x14ac:dyDescent="0.25">
      <c r="C72" s="10"/>
      <c r="M72" s="5"/>
    </row>
    <row r="73" spans="1:16" ht="15.75" x14ac:dyDescent="0.25">
      <c r="A73" s="1">
        <v>4</v>
      </c>
      <c r="B73" s="9" t="s">
        <v>54</v>
      </c>
      <c r="C73" s="2"/>
      <c r="D73" s="2"/>
      <c r="E73" s="2"/>
      <c r="M73" s="5"/>
    </row>
    <row r="74" spans="1:16" ht="15.75" x14ac:dyDescent="0.25">
      <c r="A74" s="1"/>
      <c r="B74" s="23" t="s">
        <v>55</v>
      </c>
      <c r="C74" s="2"/>
      <c r="D74" s="2"/>
      <c r="E74" s="2"/>
      <c r="I74">
        <v>7028.75</v>
      </c>
      <c r="K74">
        <v>8889.85</v>
      </c>
      <c r="M74" s="5">
        <v>11571.37</v>
      </c>
    </row>
    <row r="75" spans="1:16" x14ac:dyDescent="0.25">
      <c r="A75" s="1"/>
      <c r="B75" s="2"/>
      <c r="C75" s="2"/>
      <c r="D75" s="2"/>
      <c r="E75" s="2"/>
      <c r="M75" s="5"/>
    </row>
    <row r="76" spans="1:16" x14ac:dyDescent="0.25">
      <c r="A76" s="1"/>
      <c r="B76" s="2"/>
      <c r="C76" s="2"/>
      <c r="D76" s="2"/>
      <c r="E76" s="2"/>
      <c r="K76" s="33"/>
      <c r="M76" s="5"/>
      <c r="P76" s="34"/>
    </row>
    <row r="77" spans="1:16" ht="15.75" x14ac:dyDescent="0.25">
      <c r="A77" s="1"/>
      <c r="B77" s="23" t="s">
        <v>56</v>
      </c>
      <c r="C77" s="23" t="s">
        <v>57</v>
      </c>
      <c r="D77" s="2"/>
      <c r="E77" s="2"/>
      <c r="I77">
        <v>4973.51</v>
      </c>
      <c r="K77" s="14">
        <v>-2026.97</v>
      </c>
      <c r="M77" s="5">
        <v>40853.129999999997</v>
      </c>
    </row>
    <row r="78" spans="1:16" ht="15.75" x14ac:dyDescent="0.25">
      <c r="A78" s="3" t="s">
        <v>58</v>
      </c>
      <c r="B78" s="23" t="s">
        <v>56</v>
      </c>
      <c r="C78" s="30" t="s">
        <v>59</v>
      </c>
      <c r="D78" s="2"/>
      <c r="E78" s="2"/>
      <c r="I78" s="5">
        <v>23000</v>
      </c>
      <c r="K78" s="12">
        <v>51775.29</v>
      </c>
      <c r="M78" s="5">
        <v>60644.94</v>
      </c>
    </row>
    <row r="79" spans="1:16" ht="15.75" x14ac:dyDescent="0.25">
      <c r="A79" s="3" t="s">
        <v>60</v>
      </c>
      <c r="B79" s="23" t="s">
        <v>61</v>
      </c>
      <c r="C79" s="30" t="s">
        <v>62</v>
      </c>
      <c r="D79" s="2"/>
      <c r="E79" s="2"/>
      <c r="I79">
        <v>26302.33</v>
      </c>
      <c r="K79" s="12">
        <f>[1]Expenditure!$AF$4</f>
        <v>46775.289999999994</v>
      </c>
      <c r="M79" s="5">
        <v>82191.58</v>
      </c>
    </row>
    <row r="80" spans="1:16" ht="15.75" x14ac:dyDescent="0.25">
      <c r="A80" s="1"/>
      <c r="B80" s="23"/>
      <c r="C80" s="35"/>
      <c r="D80" s="2"/>
      <c r="E80" s="2"/>
      <c r="K80" s="14"/>
      <c r="M80" s="5"/>
    </row>
    <row r="81" spans="1:18" ht="15.75" x14ac:dyDescent="0.25">
      <c r="A81" s="1"/>
      <c r="B81" s="23" t="s">
        <v>63</v>
      </c>
      <c r="C81" s="23" t="s">
        <v>64</v>
      </c>
      <c r="D81" s="2"/>
      <c r="E81" s="2"/>
      <c r="I81">
        <v>161.28</v>
      </c>
      <c r="K81" s="32">
        <v>130.37</v>
      </c>
      <c r="M81" s="5">
        <v>60.94</v>
      </c>
    </row>
    <row r="82" spans="1:18" x14ac:dyDescent="0.25">
      <c r="A82" s="1"/>
      <c r="B82" s="2" t="s">
        <v>63</v>
      </c>
      <c r="C82" s="2" t="s">
        <v>65</v>
      </c>
      <c r="D82" s="2"/>
      <c r="E82" s="2"/>
      <c r="K82" s="32">
        <v>1027.54</v>
      </c>
      <c r="M82" s="5">
        <v>1218.7</v>
      </c>
    </row>
    <row r="83" spans="1:18" x14ac:dyDescent="0.25">
      <c r="B83" s="2" t="s">
        <v>66</v>
      </c>
      <c r="C83" s="2"/>
      <c r="D83" s="2"/>
      <c r="E83" s="2"/>
      <c r="I83" s="5"/>
      <c r="K83" s="32">
        <v>527.91999999999996</v>
      </c>
      <c r="M83" s="5">
        <v>-0.82</v>
      </c>
    </row>
    <row r="84" spans="1:18" x14ac:dyDescent="0.25">
      <c r="B84" s="2"/>
      <c r="C84" s="2"/>
      <c r="D84" s="2"/>
      <c r="E84" s="2"/>
      <c r="K84" s="32"/>
      <c r="M84" s="5"/>
    </row>
    <row r="85" spans="1:18" ht="15.75" x14ac:dyDescent="0.25">
      <c r="B85" s="9" t="s">
        <v>67</v>
      </c>
      <c r="C85" s="2"/>
      <c r="D85" s="2"/>
      <c r="E85" s="2"/>
      <c r="I85" s="5">
        <f>SUM(I74+I77+I78-I79-I81)</f>
        <v>8538.65</v>
      </c>
      <c r="K85" s="5">
        <f>SUM(K74-K76+K77+K78-K79-K81-K82)+K83</f>
        <v>11232.890000000005</v>
      </c>
      <c r="M85" s="5">
        <f>SUM(M74-M76+M77+M78-M79-M81-M82)+M83</f>
        <v>29597.4</v>
      </c>
    </row>
    <row r="86" spans="1:18" ht="15.75" x14ac:dyDescent="0.25">
      <c r="B86" s="9"/>
      <c r="C86" s="2"/>
      <c r="D86" s="2"/>
      <c r="E86" s="2"/>
      <c r="I86" s="5"/>
      <c r="K86" s="5"/>
      <c r="M86" s="5"/>
    </row>
    <row r="87" spans="1:18" x14ac:dyDescent="0.25">
      <c r="B87" s="2" t="s">
        <v>68</v>
      </c>
      <c r="C87" s="30" t="s">
        <v>69</v>
      </c>
      <c r="K87" s="14">
        <v>368.2</v>
      </c>
      <c r="M87" s="5">
        <v>706.68</v>
      </c>
    </row>
    <row r="88" spans="1:18" ht="15.75" x14ac:dyDescent="0.25">
      <c r="B88" s="30" t="s">
        <v>70</v>
      </c>
      <c r="C88" s="30" t="s">
        <v>71</v>
      </c>
      <c r="D88" s="23"/>
      <c r="E88" s="23"/>
      <c r="F88" s="23"/>
      <c r="I88" s="5">
        <v>351.2</v>
      </c>
      <c r="K88" s="14">
        <v>706.68</v>
      </c>
      <c r="M88" s="5">
        <v>46.36</v>
      </c>
    </row>
    <row r="89" spans="1:18" x14ac:dyDescent="0.25">
      <c r="K89" s="14"/>
      <c r="M89" s="5"/>
    </row>
    <row r="90" spans="1:18" ht="15.75" x14ac:dyDescent="0.25">
      <c r="B90" s="9" t="s">
        <v>72</v>
      </c>
      <c r="I90" s="17">
        <f>SUM(I85:I89)</f>
        <v>8889.85</v>
      </c>
      <c r="K90" s="18">
        <f>SUM(K85-K87+K88)</f>
        <v>11571.370000000004</v>
      </c>
      <c r="M90" s="18">
        <f>SUM(M85-M87+M88)</f>
        <v>28937.08</v>
      </c>
      <c r="P90" s="34"/>
    </row>
    <row r="91" spans="1:18" x14ac:dyDescent="0.25">
      <c r="M91" s="5"/>
    </row>
    <row r="92" spans="1:18" x14ac:dyDescent="0.25">
      <c r="M92" s="5"/>
    </row>
    <row r="93" spans="1:18" x14ac:dyDescent="0.25">
      <c r="A93" s="30"/>
      <c r="B93" s="30" t="s">
        <v>73</v>
      </c>
      <c r="C93" s="30" t="s">
        <v>74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5">
      <c r="C94" s="30" t="s">
        <v>75</v>
      </c>
      <c r="D94" s="30"/>
      <c r="E94" s="30"/>
      <c r="F94" s="30"/>
      <c r="G94" s="30"/>
      <c r="H94" s="30"/>
      <c r="I94" s="30"/>
      <c r="J94" s="20"/>
      <c r="K94" s="30"/>
      <c r="L94" s="30"/>
      <c r="M94" s="30"/>
      <c r="N94" s="30"/>
    </row>
    <row r="95" spans="1:18" x14ac:dyDescent="0.25">
      <c r="M95" s="5"/>
    </row>
    <row r="96" spans="1:18" x14ac:dyDescent="0.25">
      <c r="A96" s="30" t="s">
        <v>58</v>
      </c>
      <c r="B96" s="30" t="s">
        <v>76</v>
      </c>
      <c r="M96" s="5"/>
    </row>
    <row r="97" spans="1:13" x14ac:dyDescent="0.25">
      <c r="B97" s="30" t="s">
        <v>77</v>
      </c>
      <c r="M97" s="5"/>
    </row>
    <row r="98" spans="1:13" x14ac:dyDescent="0.25">
      <c r="B98" s="30" t="s">
        <v>78</v>
      </c>
      <c r="M98" s="5"/>
    </row>
    <row r="99" spans="1:13" x14ac:dyDescent="0.25">
      <c r="M99" s="5"/>
    </row>
    <row r="100" spans="1:13" x14ac:dyDescent="0.25">
      <c r="A100" s="30" t="s">
        <v>60</v>
      </c>
      <c r="B100" s="36" t="s">
        <v>79</v>
      </c>
      <c r="M100" s="5"/>
    </row>
    <row r="101" spans="1:13" x14ac:dyDescent="0.25">
      <c r="B101" s="37" t="s">
        <v>80</v>
      </c>
      <c r="M101" s="5"/>
    </row>
    <row r="102" spans="1:13" x14ac:dyDescent="0.25">
      <c r="B102" s="30" t="s">
        <v>81</v>
      </c>
      <c r="M102" s="5"/>
    </row>
    <row r="103" spans="1:13" x14ac:dyDescent="0.25">
      <c r="M103" s="5"/>
    </row>
    <row r="104" spans="1:13" x14ac:dyDescent="0.25">
      <c r="M104" s="5"/>
    </row>
  </sheetData>
  <phoneticPr fontId="10" type="noConversion"/>
  <pageMargins left="0.7" right="0.4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Pat Pugh</cp:lastModifiedBy>
  <cp:lastPrinted>2018-07-05T08:49:49Z</cp:lastPrinted>
  <dcterms:created xsi:type="dcterms:W3CDTF">2018-01-10T19:15:33Z</dcterms:created>
  <dcterms:modified xsi:type="dcterms:W3CDTF">2018-08-10T11:42:16Z</dcterms:modified>
</cp:coreProperties>
</file>